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Default Extension="png" ContentType="image/png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90" yWindow="-210" windowWidth="19125" windowHeight="8010" tabRatio="666" activeTab="1"/>
  </bookViews>
  <sheets>
    <sheet name="Measurements_Results" sheetId="6" r:id="rId1"/>
    <sheet name="Comfort zones diagram" sheetId="1" r:id="rId2"/>
    <sheet name="Calibration_data" sheetId="5" r:id="rId3"/>
    <sheet name="Diagram data Rcl" sheetId="7" r:id="rId4"/>
  </sheets>
  <definedNames>
    <definedName name="_03_Manikin_heat_fluxes_calibration_case_final" localSheetId="2">Calibration_data!$H$8:$N$30</definedName>
    <definedName name="_03_Manikin_heat_fluxes_calibration_case_final_1" localSheetId="2">Calibration_data!$H$5:$N$29</definedName>
  </definedNames>
  <calcPr calcId="125725"/>
</workbook>
</file>

<file path=xl/calcChain.xml><?xml version="1.0" encoding="utf-8"?>
<calcChain xmlns="http://schemas.openxmlformats.org/spreadsheetml/2006/main">
  <c r="D20" i="6"/>
  <c r="S65" i="7"/>
  <c r="S67"/>
  <c r="S68"/>
  <c r="S69"/>
  <c r="S70"/>
  <c r="S71"/>
  <c r="S72"/>
  <c r="S73"/>
  <c r="S74"/>
  <c r="S75"/>
  <c r="S76"/>
  <c r="S77"/>
  <c r="S78"/>
  <c r="S79"/>
  <c r="S80"/>
  <c r="S81"/>
  <c r="S82"/>
  <c r="S83"/>
  <c r="S66"/>
  <c r="S8"/>
  <c r="S26"/>
  <c r="S25"/>
  <c r="S24"/>
  <c r="S23"/>
  <c r="S22"/>
  <c r="S21"/>
  <c r="S20"/>
  <c r="S19"/>
  <c r="S18"/>
  <c r="S17"/>
  <c r="S16"/>
  <c r="S14"/>
  <c r="S15"/>
  <c r="S13"/>
  <c r="S12"/>
  <c r="S11"/>
  <c r="S10"/>
  <c r="S9"/>
  <c r="E34" i="6"/>
  <c r="D16" l="1"/>
  <c r="E120"/>
  <c r="E130" s="1"/>
  <c r="E88"/>
  <c r="E98" s="1"/>
  <c r="E56"/>
  <c r="E66" s="1"/>
  <c r="E129"/>
  <c r="D129"/>
  <c r="E97"/>
  <c r="D97"/>
  <c r="E65"/>
  <c r="D65" s="1"/>
  <c r="D33"/>
  <c r="E24" i="1" s="1"/>
  <c r="E33" i="6"/>
  <c r="D24" i="1" s="1"/>
  <c r="F16" i="6" l="1"/>
  <c r="G16" s="1"/>
  <c r="C10" i="5" s="1"/>
  <c r="F33" i="6"/>
  <c r="D32"/>
  <c r="F32" s="1"/>
  <c r="G32" s="1"/>
  <c r="C26" i="5" s="1"/>
  <c r="D31" i="6"/>
  <c r="F31" s="1"/>
  <c r="G31" s="1"/>
  <c r="C25" i="5" s="1"/>
  <c r="D24" i="6"/>
  <c r="F24" s="1"/>
  <c r="G24" s="1"/>
  <c r="C18" i="5" s="1"/>
  <c r="E18" s="1"/>
  <c r="F18" s="1"/>
  <c r="R68" i="7" s="1"/>
  <c r="E4" i="6"/>
  <c r="F4" s="1"/>
  <c r="G4" s="1"/>
  <c r="H4" s="1"/>
  <c r="I4" s="1"/>
  <c r="J4" s="1"/>
  <c r="K4" s="1"/>
  <c r="L4" s="1"/>
  <c r="M4" s="1"/>
  <c r="N4" s="1"/>
  <c r="O4" s="1"/>
  <c r="P4" s="1"/>
  <c r="Q4" s="1"/>
  <c r="R4" s="1"/>
  <c r="S4" s="1"/>
  <c r="T4" s="1"/>
  <c r="U4" s="1"/>
  <c r="V4" s="1"/>
  <c r="W4" s="1"/>
  <c r="X4" s="1"/>
  <c r="Y4" s="1"/>
  <c r="Z4" s="1"/>
  <c r="AA4" s="1"/>
  <c r="AB4" s="1"/>
  <c r="AC4" s="1"/>
  <c r="AD4" s="1"/>
  <c r="AE4" s="1"/>
  <c r="AF4" s="1"/>
  <c r="AG4" s="1"/>
  <c r="AH4" s="1"/>
  <c r="AI4" s="1"/>
  <c r="AJ4" s="1"/>
  <c r="D4"/>
  <c r="E32"/>
  <c r="D19" i="1" s="1"/>
  <c r="E31" i="6"/>
  <c r="D18" i="1" s="1"/>
  <c r="E30" i="6"/>
  <c r="D7" i="1" s="1"/>
  <c r="E27" i="6"/>
  <c r="D23" i="1" s="1"/>
  <c r="E26" i="6"/>
  <c r="D22" i="1" s="1"/>
  <c r="E25" i="6"/>
  <c r="D8" i="1" s="1"/>
  <c r="E24" i="6"/>
  <c r="D9" i="1" s="1"/>
  <c r="E23" i="6"/>
  <c r="D21" i="1" s="1"/>
  <c r="E22" i="6"/>
  <c r="D20" i="1" s="1"/>
  <c r="E19" i="6"/>
  <c r="D13" i="1" s="1"/>
  <c r="E18" i="6"/>
  <c r="D12" i="1" s="1"/>
  <c r="E17" i="6"/>
  <c r="D15" i="1" s="1"/>
  <c r="E16" i="6"/>
  <c r="F20"/>
  <c r="G20" s="1"/>
  <c r="C14" i="5" s="1"/>
  <c r="E14" s="1"/>
  <c r="F14" s="1"/>
  <c r="R70" i="7" s="1"/>
  <c r="D21" i="6"/>
  <c r="F21" s="1"/>
  <c r="G21" s="1"/>
  <c r="C15" i="5" s="1"/>
  <c r="E15" s="1"/>
  <c r="F15" s="1"/>
  <c r="R69" i="7" s="1"/>
  <c r="E21" i="6"/>
  <c r="D10" i="1" s="1"/>
  <c r="E3"/>
  <c r="E2"/>
  <c r="D90" i="6"/>
  <c r="D91"/>
  <c r="D96"/>
  <c r="D84"/>
  <c r="D88"/>
  <c r="D80"/>
  <c r="D94"/>
  <c r="E128"/>
  <c r="D128"/>
  <c r="E127"/>
  <c r="D127"/>
  <c r="E126"/>
  <c r="D126"/>
  <c r="E125"/>
  <c r="D125"/>
  <c r="E124"/>
  <c r="D124"/>
  <c r="E123"/>
  <c r="D123"/>
  <c r="E122"/>
  <c r="D122"/>
  <c r="E121"/>
  <c r="D121"/>
  <c r="D120"/>
  <c r="E119"/>
  <c r="D119"/>
  <c r="E118"/>
  <c r="D118"/>
  <c r="E117"/>
  <c r="D117"/>
  <c r="E116"/>
  <c r="D116"/>
  <c r="E115"/>
  <c r="D115"/>
  <c r="E114"/>
  <c r="D114"/>
  <c r="E113"/>
  <c r="D113"/>
  <c r="E112"/>
  <c r="D112"/>
  <c r="E96"/>
  <c r="E95"/>
  <c r="D95"/>
  <c r="E94"/>
  <c r="E93"/>
  <c r="D93"/>
  <c r="E92"/>
  <c r="D92"/>
  <c r="E91"/>
  <c r="E90"/>
  <c r="E89"/>
  <c r="D89"/>
  <c r="E87"/>
  <c r="D87"/>
  <c r="E86"/>
  <c r="D86"/>
  <c r="E85"/>
  <c r="D85"/>
  <c r="E84"/>
  <c r="E83"/>
  <c r="D83"/>
  <c r="E82"/>
  <c r="D82"/>
  <c r="E81"/>
  <c r="D81"/>
  <c r="E80"/>
  <c r="G33" l="1"/>
  <c r="C27" i="5" s="1"/>
  <c r="D27"/>
  <c r="R26" i="7"/>
  <c r="E25" i="5"/>
  <c r="F25" s="1"/>
  <c r="R78" i="7" s="1"/>
  <c r="M69"/>
  <c r="D67" s="1"/>
  <c r="N69"/>
  <c r="W69"/>
  <c r="O69"/>
  <c r="Q69"/>
  <c r="P69"/>
  <c r="P68"/>
  <c r="M68"/>
  <c r="D66" s="1"/>
  <c r="W68"/>
  <c r="N68"/>
  <c r="O68"/>
  <c r="Q68"/>
  <c r="W70"/>
  <c r="N70"/>
  <c r="Q70"/>
  <c r="O70"/>
  <c r="P70"/>
  <c r="M70"/>
  <c r="D68" s="1"/>
  <c r="D14" i="1"/>
  <c r="D26" i="5"/>
  <c r="D18"/>
  <c r="D15"/>
  <c r="D14"/>
  <c r="R13" i="7" s="1"/>
  <c r="D10" i="5"/>
  <c r="D25"/>
  <c r="D64" i="6"/>
  <c r="D63"/>
  <c r="D62"/>
  <c r="D61"/>
  <c r="D60"/>
  <c r="D59"/>
  <c r="D58"/>
  <c r="D57"/>
  <c r="D56"/>
  <c r="D55"/>
  <c r="D54"/>
  <c r="D53"/>
  <c r="D52"/>
  <c r="D51"/>
  <c r="D50"/>
  <c r="D49"/>
  <c r="D48"/>
  <c r="E64"/>
  <c r="E63"/>
  <c r="E62"/>
  <c r="E61"/>
  <c r="E60"/>
  <c r="E59"/>
  <c r="E58"/>
  <c r="E57"/>
  <c r="E55"/>
  <c r="E54"/>
  <c r="E53"/>
  <c r="E52"/>
  <c r="E51"/>
  <c r="E50"/>
  <c r="E49"/>
  <c r="E48"/>
  <c r="E29"/>
  <c r="D17" i="1" s="1"/>
  <c r="E28" i="6"/>
  <c r="D16" i="1" s="1"/>
  <c r="E10"/>
  <c r="E9"/>
  <c r="E20" i="6"/>
  <c r="D11" i="1" s="1"/>
  <c r="E14"/>
  <c r="F24" l="1"/>
  <c r="G24" s="1"/>
  <c r="E27" i="5"/>
  <c r="F27" s="1"/>
  <c r="R83" i="7" s="1"/>
  <c r="M26"/>
  <c r="P26"/>
  <c r="F24" s="1"/>
  <c r="Q26"/>
  <c r="O26"/>
  <c r="N26"/>
  <c r="E68"/>
  <c r="G68"/>
  <c r="F66"/>
  <c r="R77"/>
  <c r="Q77" s="1"/>
  <c r="E67"/>
  <c r="G67"/>
  <c r="W78"/>
  <c r="P78"/>
  <c r="N78"/>
  <c r="Q78"/>
  <c r="M78"/>
  <c r="D76" s="1"/>
  <c r="O78"/>
  <c r="E66"/>
  <c r="G66"/>
  <c r="F67"/>
  <c r="F68"/>
  <c r="D6" i="1"/>
  <c r="D30" i="6"/>
  <c r="D25"/>
  <c r="R21" i="7"/>
  <c r="R20"/>
  <c r="R11"/>
  <c r="R16"/>
  <c r="R12"/>
  <c r="M83" l="1"/>
  <c r="D81" s="1"/>
  <c r="N83"/>
  <c r="O83"/>
  <c r="Q83"/>
  <c r="G81" s="1"/>
  <c r="P83"/>
  <c r="E24"/>
  <c r="D25"/>
  <c r="G24"/>
  <c r="E76"/>
  <c r="G75"/>
  <c r="P77"/>
  <c r="N77"/>
  <c r="E75" s="1"/>
  <c r="G76"/>
  <c r="O77"/>
  <c r="W77"/>
  <c r="M77"/>
  <c r="D75" s="1"/>
  <c r="F76"/>
  <c r="E7" i="1"/>
  <c r="F30" i="6"/>
  <c r="G30" s="1"/>
  <c r="C24" i="5" s="1"/>
  <c r="E8" i="1"/>
  <c r="F25" i="6"/>
  <c r="G25" s="1"/>
  <c r="C19" i="5" s="1"/>
  <c r="W11" i="7"/>
  <c r="W12"/>
  <c r="W16"/>
  <c r="W20"/>
  <c r="W21"/>
  <c r="W13"/>
  <c r="E81" l="1"/>
  <c r="D82"/>
  <c r="F81"/>
  <c r="F75"/>
  <c r="D24" i="5"/>
  <c r="R9" i="7" s="1"/>
  <c r="W9" s="1"/>
  <c r="E24" i="5"/>
  <c r="F24" s="1"/>
  <c r="R66" i="7" s="1"/>
  <c r="D19" i="5"/>
  <c r="R10" i="7" s="1"/>
  <c r="N10" s="1"/>
  <c r="E19" i="5"/>
  <c r="F19" s="1"/>
  <c r="R67" i="7" s="1"/>
  <c r="F7" i="1"/>
  <c r="W10" i="7" l="1"/>
  <c r="O10"/>
  <c r="M66"/>
  <c r="D64" s="1"/>
  <c r="W66"/>
  <c r="P66"/>
  <c r="N66"/>
  <c r="O66"/>
  <c r="Q66"/>
  <c r="P67"/>
  <c r="F65" s="1"/>
  <c r="M67"/>
  <c r="D65" s="1"/>
  <c r="Q67"/>
  <c r="O67"/>
  <c r="W67"/>
  <c r="N67"/>
  <c r="D24"/>
  <c r="N9"/>
  <c r="O9"/>
  <c r="P9"/>
  <c r="Q9"/>
  <c r="P10"/>
  <c r="Q10"/>
  <c r="N11"/>
  <c r="O11"/>
  <c r="P11"/>
  <c r="Q11"/>
  <c r="N12"/>
  <c r="O12"/>
  <c r="P12"/>
  <c r="Q12"/>
  <c r="N16"/>
  <c r="O16"/>
  <c r="P16"/>
  <c r="Q16"/>
  <c r="N20"/>
  <c r="O20"/>
  <c r="P20"/>
  <c r="Q20"/>
  <c r="N21"/>
  <c r="O21"/>
  <c r="P21"/>
  <c r="Q21"/>
  <c r="N13"/>
  <c r="O13"/>
  <c r="P13"/>
  <c r="Q13"/>
  <c r="M9"/>
  <c r="D7" s="1"/>
  <c r="M10"/>
  <c r="D8" s="1"/>
  <c r="M11"/>
  <c r="D9" s="1"/>
  <c r="M12"/>
  <c r="D10" s="1"/>
  <c r="M16"/>
  <c r="D14" s="1"/>
  <c r="M20"/>
  <c r="D18" s="1"/>
  <c r="M21"/>
  <c r="D19" s="1"/>
  <c r="M13"/>
  <c r="D11" s="1"/>
  <c r="D18" i="6"/>
  <c r="E64" i="7" l="1"/>
  <c r="G65"/>
  <c r="F64"/>
  <c r="E65"/>
  <c r="G64"/>
  <c r="G7"/>
  <c r="E12" i="1"/>
  <c r="F18" i="6"/>
  <c r="G18" s="1"/>
  <c r="C12" i="5" s="1"/>
  <c r="F7" i="7"/>
  <c r="G11"/>
  <c r="F11"/>
  <c r="F8"/>
  <c r="F9"/>
  <c r="G19"/>
  <c r="G10"/>
  <c r="G8"/>
  <c r="F19"/>
  <c r="F10"/>
  <c r="E7"/>
  <c r="F18"/>
  <c r="G14"/>
  <c r="F14"/>
  <c r="G18"/>
  <c r="G9"/>
  <c r="E8"/>
  <c r="E19" i="1"/>
  <c r="E18"/>
  <c r="D29" i="6"/>
  <c r="D28"/>
  <c r="F28" s="1"/>
  <c r="D27"/>
  <c r="D26"/>
  <c r="F26" s="1"/>
  <c r="D23"/>
  <c r="D22"/>
  <c r="E11" i="1"/>
  <c r="D19" i="6"/>
  <c r="D17"/>
  <c r="D12" i="5" l="1"/>
  <c r="R14" i="7" s="1"/>
  <c r="O14" s="1"/>
  <c r="E12" i="5"/>
  <c r="F12" s="1"/>
  <c r="E13" i="1"/>
  <c r="F19" i="6"/>
  <c r="G19" s="1"/>
  <c r="C13" i="5" s="1"/>
  <c r="D13" s="1"/>
  <c r="R15" i="7" s="1"/>
  <c r="E16" i="1"/>
  <c r="G28" i="6"/>
  <c r="C22" i="5" s="1"/>
  <c r="E17" i="1"/>
  <c r="F29" i="6"/>
  <c r="G29" s="1"/>
  <c r="C23" i="5" s="1"/>
  <c r="D23" s="1"/>
  <c r="R19" i="7" s="1"/>
  <c r="E22" i="1"/>
  <c r="G26" i="6"/>
  <c r="C20" i="5" s="1"/>
  <c r="E15" i="1"/>
  <c r="F17" i="6"/>
  <c r="G17" s="1"/>
  <c r="C11" i="5" s="1"/>
  <c r="E10" s="1"/>
  <c r="E23" i="1"/>
  <c r="F27" i="6"/>
  <c r="G27" s="1"/>
  <c r="C21" i="5" s="1"/>
  <c r="D21" s="1"/>
  <c r="R25" i="7" s="1"/>
  <c r="E21" i="1"/>
  <c r="F23" i="6"/>
  <c r="G23" s="1"/>
  <c r="C17" i="5" s="1"/>
  <c r="D17" s="1"/>
  <c r="R23" i="7" s="1"/>
  <c r="E20" i="1"/>
  <c r="F22" i="6"/>
  <c r="G22" s="1"/>
  <c r="C16" i="5" s="1"/>
  <c r="E10" i="7"/>
  <c r="E9"/>
  <c r="E6" i="1" l="1"/>
  <c r="R71" i="7"/>
  <c r="R72"/>
  <c r="D16" i="5"/>
  <c r="R22" i="7" s="1"/>
  <c r="Q22" s="1"/>
  <c r="E16" i="5"/>
  <c r="F16" s="1"/>
  <c r="N14" i="7"/>
  <c r="W14"/>
  <c r="D20" i="5"/>
  <c r="R24" i="7" s="1"/>
  <c r="E20" i="5"/>
  <c r="F20" s="1"/>
  <c r="M14" i="7"/>
  <c r="D12" s="1"/>
  <c r="Q14"/>
  <c r="D11" i="5"/>
  <c r="R17" i="7" s="1"/>
  <c r="P17" s="1"/>
  <c r="F10" i="5"/>
  <c r="D22"/>
  <c r="R18" i="7" s="1"/>
  <c r="N18" s="1"/>
  <c r="E22" i="5"/>
  <c r="F22" s="1"/>
  <c r="P14" i="7"/>
  <c r="W15"/>
  <c r="N15"/>
  <c r="M15"/>
  <c r="D13" s="1"/>
  <c r="Q15"/>
  <c r="O15"/>
  <c r="P15"/>
  <c r="W25"/>
  <c r="P25"/>
  <c r="O25"/>
  <c r="M25"/>
  <c r="D23" s="1"/>
  <c r="N25"/>
  <c r="Q25"/>
  <c r="Q19"/>
  <c r="W19"/>
  <c r="O19"/>
  <c r="N19"/>
  <c r="M19"/>
  <c r="D17" s="1"/>
  <c r="P19"/>
  <c r="W23"/>
  <c r="P23"/>
  <c r="O23"/>
  <c r="M23"/>
  <c r="D21" s="1"/>
  <c r="N23"/>
  <c r="Q23"/>
  <c r="W24"/>
  <c r="M24"/>
  <c r="D22" s="1"/>
  <c r="Q24"/>
  <c r="O24"/>
  <c r="P24"/>
  <c r="N24"/>
  <c r="F21" i="1"/>
  <c r="G21" s="1"/>
  <c r="F19"/>
  <c r="G19" s="1"/>
  <c r="F20"/>
  <c r="G20" s="1"/>
  <c r="F9"/>
  <c r="G9" s="1"/>
  <c r="F14"/>
  <c r="G14" s="1"/>
  <c r="F22"/>
  <c r="G22" s="1"/>
  <c r="F13"/>
  <c r="G13" s="1"/>
  <c r="F12"/>
  <c r="G12" s="1"/>
  <c r="F10"/>
  <c r="G10" s="1"/>
  <c r="F18"/>
  <c r="G18" s="1"/>
  <c r="F8"/>
  <c r="F17"/>
  <c r="G17" s="1"/>
  <c r="F16"/>
  <c r="G16" s="1"/>
  <c r="F11"/>
  <c r="G11" s="1"/>
  <c r="F15"/>
  <c r="G15" s="1"/>
  <c r="F23"/>
  <c r="G23" s="1"/>
  <c r="W22" i="7" l="1"/>
  <c r="W17"/>
  <c r="N17"/>
  <c r="F15" s="1"/>
  <c r="M17"/>
  <c r="D15" s="1"/>
  <c r="G12"/>
  <c r="E12"/>
  <c r="W18"/>
  <c r="O18"/>
  <c r="P18"/>
  <c r="F16" s="1"/>
  <c r="M18"/>
  <c r="D16" s="1"/>
  <c r="G23"/>
  <c r="F12"/>
  <c r="Q18"/>
  <c r="M22"/>
  <c r="D20" s="1"/>
  <c r="O22"/>
  <c r="Q17"/>
  <c r="G15" s="1"/>
  <c r="F21"/>
  <c r="R8"/>
  <c r="N8" s="1"/>
  <c r="P22"/>
  <c r="G20" s="1"/>
  <c r="N22"/>
  <c r="G17"/>
  <c r="R81"/>
  <c r="R82"/>
  <c r="P71"/>
  <c r="Q71"/>
  <c r="W71"/>
  <c r="M71"/>
  <c r="D69" s="1"/>
  <c r="O71"/>
  <c r="N71"/>
  <c r="P72"/>
  <c r="N72"/>
  <c r="O72"/>
  <c r="M72"/>
  <c r="D70" s="1"/>
  <c r="Q72"/>
  <c r="W72"/>
  <c r="R79"/>
  <c r="R80"/>
  <c r="O17"/>
  <c r="R75"/>
  <c r="R76"/>
  <c r="R73"/>
  <c r="R74"/>
  <c r="G13"/>
  <c r="F13"/>
  <c r="G22"/>
  <c r="G21"/>
  <c r="F23"/>
  <c r="F6" i="1"/>
  <c r="G6" s="1"/>
  <c r="F17" i="7"/>
  <c r="F22"/>
  <c r="G8" i="1"/>
  <c r="E13" i="7"/>
  <c r="E14"/>
  <c r="G7" i="1"/>
  <c r="E15" i="7" l="1"/>
  <c r="M8"/>
  <c r="D6" s="1"/>
  <c r="W8"/>
  <c r="N4" s="1"/>
  <c r="F69"/>
  <c r="Q8"/>
  <c r="F70"/>
  <c r="F20"/>
  <c r="R65"/>
  <c r="N65" s="1"/>
  <c r="G16"/>
  <c r="P8"/>
  <c r="O8"/>
  <c r="O81"/>
  <c r="P81"/>
  <c r="W81"/>
  <c r="N81"/>
  <c r="M81"/>
  <c r="D79" s="1"/>
  <c r="Q81"/>
  <c r="M82"/>
  <c r="D80" s="1"/>
  <c r="Q82"/>
  <c r="W82"/>
  <c r="N82"/>
  <c r="O82"/>
  <c r="P82"/>
  <c r="M80"/>
  <c r="D78" s="1"/>
  <c r="W80"/>
  <c r="P80"/>
  <c r="Q80"/>
  <c r="N80"/>
  <c r="O80"/>
  <c r="W75"/>
  <c r="M75"/>
  <c r="D73" s="1"/>
  <c r="O75"/>
  <c r="N75"/>
  <c r="Q75"/>
  <c r="P75"/>
  <c r="E70"/>
  <c r="M76"/>
  <c r="D74" s="1"/>
  <c r="P76"/>
  <c r="O76"/>
  <c r="Q76"/>
  <c r="W76"/>
  <c r="N76"/>
  <c r="G69"/>
  <c r="O73"/>
  <c r="N73"/>
  <c r="Q73"/>
  <c r="W73"/>
  <c r="M73"/>
  <c r="D71" s="1"/>
  <c r="P73"/>
  <c r="G70"/>
  <c r="M74"/>
  <c r="D72" s="1"/>
  <c r="O74"/>
  <c r="P74"/>
  <c r="Q74"/>
  <c r="N74"/>
  <c r="W74"/>
  <c r="N79"/>
  <c r="W79"/>
  <c r="M79"/>
  <c r="D77" s="1"/>
  <c r="O79"/>
  <c r="Q79"/>
  <c r="G77" s="1"/>
  <c r="P79"/>
  <c r="E69"/>
  <c r="E17"/>
  <c r="E16"/>
  <c r="G6" l="1"/>
  <c r="E6"/>
  <c r="F72"/>
  <c r="F79"/>
  <c r="E71"/>
  <c r="M65"/>
  <c r="D63" s="1"/>
  <c r="O65"/>
  <c r="E80"/>
  <c r="W65"/>
  <c r="Q65"/>
  <c r="P65"/>
  <c r="F63" s="1"/>
  <c r="N61"/>
  <c r="G74"/>
  <c r="G71"/>
  <c r="F74"/>
  <c r="F77"/>
  <c r="E72"/>
  <c r="E79"/>
  <c r="F6"/>
  <c r="E77"/>
  <c r="E73"/>
  <c r="G79"/>
  <c r="G73"/>
  <c r="F78"/>
  <c r="F80"/>
  <c r="E74"/>
  <c r="G72"/>
  <c r="F71"/>
  <c r="F73"/>
  <c r="G78"/>
  <c r="G80"/>
  <c r="E78"/>
  <c r="E19"/>
  <c r="E18"/>
  <c r="G63" l="1"/>
  <c r="E63"/>
  <c r="E20"/>
  <c r="E21"/>
  <c r="E23" l="1"/>
  <c r="E22"/>
  <c r="E11"/>
</calcChain>
</file>

<file path=xl/comments1.xml><?xml version="1.0" encoding="utf-8"?>
<comments xmlns="http://schemas.openxmlformats.org/spreadsheetml/2006/main">
  <authors>
    <author>Autor</author>
  </authors>
  <commentList>
    <comment ref="D6" author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Seat is not included in Wholebody surface and averages of q and hcal
</t>
        </r>
      </text>
    </comment>
    <comment ref="B24" author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Seat is not included in Wholebody surface and averages of q and hcal
</t>
        </r>
      </text>
    </comment>
    <comment ref="B50" author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Seat is not included in Wholebody surface and averages of q and hcal</t>
        </r>
      </text>
    </comment>
    <comment ref="B75" author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Seat is not included in Wholebody surface and averages of q and hcal</t>
        </r>
      </text>
    </comment>
    <comment ref="B99" author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Seat is not included in Wholebody surface and averages of q and hcal</t>
        </r>
      </text>
    </comment>
  </commentList>
</comments>
</file>

<file path=xl/connections.xml><?xml version="1.0" encoding="utf-8"?>
<connections xmlns="http://schemas.openxmlformats.org/spreadsheetml/2006/main">
  <connection id="1" name="03_Manikin_heat_fluxes_calibration_case_final" type="6" refreshedVersion="3" deleted="1" background="1" saveData="1">
    <textPr codePage="852" sourceFile="F:\EV-55-OPT_ENV_Disertace\02_Manikin_Calibration\03_Manikin_heat_fluxes_calibration_case_final.txt" thousands=" " space="1" consecutive="1">
      <textFields count="7">
        <textField/>
        <textField/>
        <textField/>
        <textField/>
        <textField/>
        <textField/>
        <textField/>
      </textFields>
    </textPr>
  </connection>
  <connection id="2" name="03_Manikin_heat_fluxes_calibration_case_final1" type="6" refreshedVersion="3" deleted="1" background="1" saveData="1">
    <textPr codePage="852" sourceFile="F:\EV-55-OPT_ENV_Disertace\02_Manikin_Calibration\03_Manikin_heat_fluxes_calibration_case_final.txt" thousands=" " space="1" consecutive="1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<sst xmlns="http://schemas.openxmlformats.org/spreadsheetml/2006/main" count="537" uniqueCount="164">
  <si>
    <t xml:space="preserve">Zone </t>
  </si>
  <si>
    <t xml:space="preserve"> too cold</t>
  </si>
  <si>
    <t>cold comfort</t>
  </si>
  <si>
    <t>neutral</t>
  </si>
  <si>
    <t>warm comfort</t>
  </si>
  <si>
    <t>too warm</t>
  </si>
  <si>
    <t>Wholebody</t>
  </si>
  <si>
    <t>Scalp</t>
  </si>
  <si>
    <t>Face</t>
  </si>
  <si>
    <t>Chest</t>
  </si>
  <si>
    <t>Seat</t>
  </si>
  <si>
    <t>Teq</t>
  </si>
  <si>
    <t>Ts</t>
  </si>
  <si>
    <t>q</t>
  </si>
  <si>
    <t>Summer</t>
  </si>
  <si>
    <t>Zone</t>
  </si>
  <si>
    <t>Simulation:</t>
  </si>
  <si>
    <t>File:</t>
  </si>
  <si>
    <t>Manikin segment/B.c.</t>
  </si>
  <si>
    <t>[W/m2K]</t>
  </si>
  <si>
    <t>Arm_lower_L</t>
  </si>
  <si>
    <t>Arm_lower_R</t>
  </si>
  <si>
    <t>Hand L</t>
  </si>
  <si>
    <t>Hand R</t>
  </si>
  <si>
    <t>Thight L</t>
  </si>
  <si>
    <t>Thight R</t>
  </si>
  <si>
    <t>Calf L</t>
  </si>
  <si>
    <t>Calf R</t>
  </si>
  <si>
    <t>Foot L</t>
  </si>
  <si>
    <t>Foot R</t>
  </si>
  <si>
    <t>Back lower</t>
  </si>
  <si>
    <t>Back upper</t>
  </si>
  <si>
    <t>Arm_up_R</t>
  </si>
  <si>
    <t>Arm_up_L</t>
  </si>
  <si>
    <t>Surface</t>
  </si>
  <si>
    <t>-------------</t>
  </si>
  <si>
    <t>Total:</t>
  </si>
  <si>
    <t>Head</t>
  </si>
  <si>
    <t>R Up Arm Fr</t>
  </si>
  <si>
    <t>R Up Arm Bk</t>
  </si>
  <si>
    <t>L Up Arm Fr</t>
  </si>
  <si>
    <t>L Up Arm Bk</t>
  </si>
  <si>
    <t>R Forearm Fr</t>
  </si>
  <si>
    <t>R Forearm Bk</t>
  </si>
  <si>
    <t>L Forearm Fr</t>
  </si>
  <si>
    <t>L Forearm Bk</t>
  </si>
  <si>
    <t>R Hand</t>
  </si>
  <si>
    <t>L Hand</t>
  </si>
  <si>
    <t>Upper Chest</t>
  </si>
  <si>
    <t>Shoulders</t>
  </si>
  <si>
    <t>Stomach</t>
  </si>
  <si>
    <t>Mid Back</t>
  </si>
  <si>
    <t>Waist</t>
  </si>
  <si>
    <t>Lower Back</t>
  </si>
  <si>
    <t>R Up Thigh Fr</t>
  </si>
  <si>
    <t>R Up Thigh Grd</t>
  </si>
  <si>
    <t>R Up Thigh Bk</t>
  </si>
  <si>
    <t>L Up Thigh Fr</t>
  </si>
  <si>
    <t>L Up Thigh Grd</t>
  </si>
  <si>
    <t>L Up Thigh Bk</t>
  </si>
  <si>
    <t>R Lwr Thigh Fr</t>
  </si>
  <si>
    <t>R Lwr Thigh Bk</t>
  </si>
  <si>
    <t>L Lwr Thigh Fr</t>
  </si>
  <si>
    <t>L Lwr Thigh Bk</t>
  </si>
  <si>
    <t>R Calf Fr</t>
  </si>
  <si>
    <t>R Calf Bk</t>
  </si>
  <si>
    <t>L Calf Fr</t>
  </si>
  <si>
    <t>L Calf Bk</t>
  </si>
  <si>
    <t>R Foot</t>
  </si>
  <si>
    <t>L Foot</t>
  </si>
  <si>
    <t>AVG heat flux [W/m2]</t>
  </si>
  <si>
    <t>surface [m2]</t>
  </si>
  <si>
    <t>Tempreture of element</t>
  </si>
  <si>
    <t>Heat flux</t>
  </si>
  <si>
    <t xml:space="preserve">hcal </t>
  </si>
  <si>
    <t xml:space="preserve">Comfort zones - Newton </t>
  </si>
  <si>
    <t>Manikin_Arm_lower_L</t>
  </si>
  <si>
    <t>Manikin_Arm_lower_R</t>
  </si>
  <si>
    <t>Manikin_Arm_upper_L</t>
  </si>
  <si>
    <t>Manikin_Arm_upper_R</t>
  </si>
  <si>
    <t>Manikin_Back_lower</t>
  </si>
  <si>
    <t>Manikin_Back_upper</t>
  </si>
  <si>
    <t>Manikin_Calf_L</t>
  </si>
  <si>
    <t>Manikin_Calf_R</t>
  </si>
  <si>
    <t>Manikin_Chest</t>
  </si>
  <si>
    <t>Manikin_Face</t>
  </si>
  <si>
    <t>Manikin_Foot_L</t>
  </si>
  <si>
    <t>Manikin_Foot_R</t>
  </si>
  <si>
    <t>Manikin_Hand_L</t>
  </si>
  <si>
    <t>Manikin_Hand_R</t>
  </si>
  <si>
    <t>Manikin_Scalp</t>
  </si>
  <si>
    <t>Manikin_Thigh_L</t>
  </si>
  <si>
    <t>Manikin_Thigh_R</t>
  </si>
  <si>
    <t>Comfort zones diagram - PLOT</t>
  </si>
  <si>
    <t>a</t>
  </si>
  <si>
    <t>b</t>
  </si>
  <si>
    <t>L. Foot</t>
  </si>
  <si>
    <t>R. Foot</t>
  </si>
  <si>
    <t>L. Low leg</t>
  </si>
  <si>
    <t>R. Low leg</t>
  </si>
  <si>
    <t>L. Thigh</t>
  </si>
  <si>
    <t>R. Thigh</t>
  </si>
  <si>
    <t>Pelvis</t>
  </si>
  <si>
    <t>Top of head</t>
  </si>
  <si>
    <t>L. Hand</t>
  </si>
  <si>
    <t>R. Hand</t>
  </si>
  <si>
    <t>L. Forearm</t>
  </si>
  <si>
    <t>R. Forearm</t>
  </si>
  <si>
    <t>L. Upper arm</t>
  </si>
  <si>
    <t>R. Upper arm</t>
  </si>
  <si>
    <t>Back</t>
  </si>
  <si>
    <t>All</t>
  </si>
  <si>
    <t>MTV</t>
  </si>
  <si>
    <t>&lt;-1.5</t>
  </si>
  <si>
    <t>&lt;-0.5</t>
  </si>
  <si>
    <t>&gt;0.5</t>
  </si>
  <si>
    <t>&gt;1.5</t>
  </si>
  <si>
    <t xml:space="preserve"> -0.5...0.5</t>
  </si>
  <si>
    <t>http://homes.civil.aau.dk/pvn/cfd-benchmarks/cps_literature_comfort/Roomvent%202007/Nilsson_OH_Brohus_H_Nielsen_PV_2007b.pdf</t>
  </si>
  <si>
    <t>http://vbn.aau.dk/files/10729915/CFD_modeling_of_thermal_manikin_heat_loss_in_a_comfort_evaluation_benchmark_test</t>
  </si>
  <si>
    <t>http://hem.passagen.se/nilssons/mer_man_csp.htm</t>
  </si>
  <si>
    <t>°C</t>
  </si>
  <si>
    <t>Nilsson regression coef.</t>
  </si>
  <si>
    <t>Netwon surface temp</t>
  </si>
  <si>
    <t>Reference</t>
  </si>
  <si>
    <t>Area[m2]</t>
  </si>
  <si>
    <t>Newton</t>
  </si>
  <si>
    <t>Clothing</t>
  </si>
  <si>
    <t xml:space="preserve">Comfort zones for clothing </t>
  </si>
  <si>
    <t>clo</t>
  </si>
  <si>
    <t>Remark: validated for RT=0.9-1.9 clo, i.e. Rcl 0-1 clo</t>
  </si>
  <si>
    <t>Nilsson</t>
  </si>
  <si>
    <t>RT[clo]</t>
  </si>
  <si>
    <t>RT[m2KW]</t>
  </si>
  <si>
    <t>RCT</t>
  </si>
  <si>
    <t xml:space="preserve"> [m2K/W]</t>
  </si>
  <si>
    <t>Thigh L</t>
  </si>
  <si>
    <t>Thigh R</t>
  </si>
  <si>
    <t>[m2]</t>
  </si>
  <si>
    <t>Seated_calibration_final_results.xlsx</t>
  </si>
  <si>
    <t>surface</t>
  </si>
  <si>
    <t>hcal</t>
  </si>
  <si>
    <t>at the end of calibration measurement</t>
  </si>
  <si>
    <t>Ambient temp 10 [C]</t>
  </si>
  <si>
    <t>Ambient temp 60 [C]</t>
  </si>
  <si>
    <t>Ambient temp 110 [C]</t>
  </si>
  <si>
    <t>avg</t>
  </si>
  <si>
    <t>C</t>
  </si>
  <si>
    <t>RCTcal</t>
  </si>
  <si>
    <t>[m2K/W]</t>
  </si>
  <si>
    <t>Measurement</t>
  </si>
  <si>
    <t xml:space="preserve">03_kalibrace_manekýna_box_D5_14-03-2013_data_mine.xlsx </t>
  </si>
  <si>
    <t>results from calibration with Newton - calibration box D - first test measurement- 14.3.2013</t>
  </si>
  <si>
    <t xml:space="preserve">Data from measurement - 2 </t>
  </si>
  <si>
    <t xml:space="preserve">Data from measurement - 3 </t>
  </si>
  <si>
    <t xml:space="preserve">Data from measurement - 4 </t>
  </si>
  <si>
    <r>
      <t>h</t>
    </r>
    <r>
      <rPr>
        <b/>
        <vertAlign val="subscript"/>
        <sz val="11"/>
        <color theme="1"/>
        <rFont val="Calibri"/>
        <family val="2"/>
        <charset val="238"/>
        <scheme val="minor"/>
      </rPr>
      <t>cal</t>
    </r>
    <r>
      <rPr>
        <b/>
        <sz val="11"/>
        <color theme="1"/>
        <rFont val="Calibri"/>
        <family val="2"/>
        <charset val="238"/>
        <scheme val="minor"/>
      </rPr>
      <t xml:space="preserve"> - heat transfer coefficients for teq equation</t>
    </r>
  </si>
  <si>
    <t>Averaged values for doubled parts</t>
  </si>
  <si>
    <r>
      <t xml:space="preserve">Data from first test calibration - 14.3.2013 - the calibration temperature was 22,9 </t>
    </r>
    <r>
      <rPr>
        <sz val="11"/>
        <color rgb="FFFF0000"/>
        <rFont val="Calibri"/>
        <family val="2"/>
        <charset val="238"/>
      </rPr>
      <t>°</t>
    </r>
    <r>
      <rPr>
        <sz val="11"/>
        <color rgb="FFFF0000"/>
        <rFont val="Calibri"/>
        <family val="2"/>
        <charset val="238"/>
        <scheme val="minor"/>
      </rPr>
      <t>C only = calibration was not successful</t>
    </r>
  </si>
  <si>
    <t>Průměrovaný graf pro párové části - ruce, předloktí, paže, stehna, lýtka, chodidla</t>
  </si>
  <si>
    <t>Data from measurement - set 4 (9.8.2013)</t>
  </si>
  <si>
    <t>AVG 30 min - set 4 - 10:15-10:45</t>
  </si>
  <si>
    <t>results from calibration with Newton - calibration climate chamber VUT - measurement- 9.8.2013</t>
  </si>
  <si>
    <t xml:space="preserve">02_kalibrace_manekýna_klimakomora_VUT_9-08-2013_data_mine-wintercloth.xlsx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</si>
</sst>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000"/>
  </numFmts>
  <fonts count="26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name val="Calibri"/>
      <family val="2"/>
      <charset val="238"/>
    </font>
    <font>
      <b/>
      <sz val="11"/>
      <color indexed="36"/>
      <name val="Calibri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0"/>
      <name val="Arial"/>
      <family val="2"/>
    </font>
    <font>
      <sz val="10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1"/>
      <color theme="10"/>
      <name val="Calibri"/>
      <family val="2"/>
      <charset val="238"/>
    </font>
    <font>
      <sz val="11"/>
      <color theme="0" tint="-0.249977111117893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b/>
      <u/>
      <sz val="16"/>
      <color rgb="FFFFC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218">
    <xf numFmtId="0" fontId="0" fillId="0" borderId="0" xfId="0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0" fillId="0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2" borderId="13" xfId="0" applyFont="1" applyFill="1" applyBorder="1"/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7" xfId="0" applyFill="1" applyBorder="1"/>
    <xf numFmtId="0" fontId="0" fillId="2" borderId="8" xfId="0" applyFill="1" applyBorder="1"/>
    <xf numFmtId="0" fontId="0" fillId="0" borderId="19" xfId="0" applyBorder="1"/>
    <xf numFmtId="0" fontId="0" fillId="0" borderId="20" xfId="0" applyBorder="1"/>
    <xf numFmtId="2" fontId="0" fillId="0" borderId="0" xfId="0" applyNumberFormat="1"/>
    <xf numFmtId="2" fontId="0" fillId="0" borderId="0" xfId="0" applyNumberFormat="1" applyAlignment="1">
      <alignment horizontal="center"/>
    </xf>
    <xf numFmtId="2" fontId="1" fillId="2" borderId="22" xfId="0" applyNumberFormat="1" applyFont="1" applyFill="1" applyBorder="1" applyAlignment="1">
      <alignment horizontal="center"/>
    </xf>
    <xf numFmtId="2" fontId="1" fillId="2" borderId="20" xfId="0" applyNumberFormat="1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2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/>
    <xf numFmtId="2" fontId="0" fillId="0" borderId="0" xfId="0" applyNumberFormat="1" applyFill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0" fillId="2" borderId="2" xfId="0" applyFill="1" applyBorder="1" applyAlignment="1">
      <alignment horizontal="center"/>
    </xf>
    <xf numFmtId="2" fontId="0" fillId="2" borderId="24" xfId="0" applyNumberFormat="1" applyFill="1" applyBorder="1" applyAlignment="1">
      <alignment horizontal="center"/>
    </xf>
    <xf numFmtId="2" fontId="0" fillId="3" borderId="0" xfId="0" applyNumberFormat="1" applyFill="1" applyBorder="1" applyAlignment="1">
      <alignment horizontal="center"/>
    </xf>
    <xf numFmtId="0" fontId="1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2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0" fontId="9" fillId="0" borderId="0" xfId="0" applyFont="1"/>
    <xf numFmtId="0" fontId="0" fillId="2" borderId="5" xfId="0" applyFill="1" applyBorder="1" applyAlignment="1">
      <alignment horizontal="center"/>
    </xf>
    <xf numFmtId="0" fontId="0" fillId="3" borderId="7" xfId="0" applyFill="1" applyBorder="1"/>
    <xf numFmtId="164" fontId="0" fillId="0" borderId="0" xfId="0" applyNumberFormat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25" xfId="0" applyBorder="1"/>
    <xf numFmtId="11" fontId="0" fillId="0" borderId="0" xfId="0" applyNumberFormat="1" applyBorder="1"/>
    <xf numFmtId="0" fontId="9" fillId="0" borderId="0" xfId="0" applyFont="1" applyFill="1" applyBorder="1"/>
    <xf numFmtId="2" fontId="0" fillId="0" borderId="0" xfId="0" applyNumberFormat="1" applyBorder="1"/>
    <xf numFmtId="165" fontId="0" fillId="0" borderId="0" xfId="0" applyNumberForma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/>
    <xf numFmtId="164" fontId="13" fillId="0" borderId="0" xfId="0" applyNumberFormat="1" applyFont="1" applyAlignment="1">
      <alignment horizontal="center"/>
    </xf>
    <xf numFmtId="2" fontId="13" fillId="0" borderId="0" xfId="0" applyNumberFormat="1" applyFont="1"/>
    <xf numFmtId="0" fontId="16" fillId="0" borderId="0" xfId="1" applyAlignment="1" applyProtection="1"/>
    <xf numFmtId="0" fontId="0" fillId="0" borderId="0" xfId="0" applyBorder="1" applyAlignment="1">
      <alignment horizontal="center"/>
    </xf>
    <xf numFmtId="166" fontId="0" fillId="0" borderId="0" xfId="0" applyNumberFormat="1" applyBorder="1"/>
    <xf numFmtId="165" fontId="12" fillId="0" borderId="0" xfId="0" applyNumberFormat="1" applyFont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left"/>
    </xf>
    <xf numFmtId="165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0" fillId="4" borderId="26" xfId="0" applyFill="1" applyBorder="1"/>
    <xf numFmtId="0" fontId="6" fillId="4" borderId="13" xfId="0" applyFont="1" applyFill="1" applyBorder="1"/>
    <xf numFmtId="0" fontId="14" fillId="4" borderId="30" xfId="0" applyFont="1" applyFill="1" applyBorder="1"/>
    <xf numFmtId="0" fontId="14" fillId="4" borderId="28" xfId="0" applyFont="1" applyFill="1" applyBorder="1"/>
    <xf numFmtId="0" fontId="0" fillId="4" borderId="27" xfId="0" applyFill="1" applyBorder="1"/>
    <xf numFmtId="0" fontId="0" fillId="4" borderId="25" xfId="0" applyFill="1" applyBorder="1"/>
    <xf numFmtId="0" fontId="6" fillId="4" borderId="14" xfId="0" applyFont="1" applyFill="1" applyBorder="1"/>
    <xf numFmtId="0" fontId="6" fillId="4" borderId="15" xfId="0" applyFont="1" applyFill="1" applyBorder="1"/>
    <xf numFmtId="0" fontId="15" fillId="4" borderId="31" xfId="0" applyFont="1" applyFill="1" applyBorder="1" applyAlignment="1">
      <alignment horizontal="center"/>
    </xf>
    <xf numFmtId="0" fontId="15" fillId="4" borderId="32" xfId="0" applyFont="1" applyFill="1" applyBorder="1" applyAlignment="1">
      <alignment horizontal="center"/>
    </xf>
    <xf numFmtId="0" fontId="0" fillId="4" borderId="29" xfId="0" applyFill="1" applyBorder="1"/>
    <xf numFmtId="0" fontId="0" fillId="4" borderId="3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1" xfId="0" applyFill="1" applyBorder="1"/>
    <xf numFmtId="0" fontId="0" fillId="4" borderId="3" xfId="0" applyFill="1" applyBorder="1"/>
    <xf numFmtId="0" fontId="0" fillId="4" borderId="6" xfId="0" applyFill="1" applyBorder="1"/>
    <xf numFmtId="2" fontId="0" fillId="4" borderId="1" xfId="0" applyNumberFormat="1" applyFill="1" applyBorder="1"/>
    <xf numFmtId="2" fontId="0" fillId="4" borderId="2" xfId="0" applyNumberFormat="1" applyFill="1" applyBorder="1"/>
    <xf numFmtId="2" fontId="0" fillId="4" borderId="25" xfId="0" applyNumberFormat="1" applyFill="1" applyBorder="1"/>
    <xf numFmtId="2" fontId="0" fillId="4" borderId="0" xfId="0" applyNumberFormat="1" applyFill="1" applyBorder="1"/>
    <xf numFmtId="0" fontId="0" fillId="5" borderId="26" xfId="0" applyFill="1" applyBorder="1"/>
    <xf numFmtId="0" fontId="15" fillId="5" borderId="29" xfId="0" applyFont="1" applyFill="1" applyBorder="1" applyAlignment="1">
      <alignment horizontal="center"/>
    </xf>
    <xf numFmtId="165" fontId="6" fillId="4" borderId="14" xfId="0" applyNumberFormat="1" applyFont="1" applyFill="1" applyBorder="1" applyAlignment="1">
      <alignment horizontal="right"/>
    </xf>
    <xf numFmtId="0" fontId="6" fillId="0" borderId="14" xfId="0" applyFont="1" applyBorder="1" applyAlignment="1"/>
    <xf numFmtId="0" fontId="17" fillId="0" borderId="0" xfId="0" applyFont="1"/>
    <xf numFmtId="2" fontId="11" fillId="0" borderId="0" xfId="0" applyNumberFormat="1" applyFont="1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0" fontId="6" fillId="4" borderId="33" xfId="0" applyFont="1" applyFill="1" applyBorder="1" applyAlignment="1">
      <alignment horizontal="center"/>
    </xf>
    <xf numFmtId="0" fontId="6" fillId="4" borderId="34" xfId="0" applyFont="1" applyFill="1" applyBorder="1" applyAlignment="1">
      <alignment horizontal="center"/>
    </xf>
    <xf numFmtId="165" fontId="18" fillId="4" borderId="1" xfId="0" applyNumberFormat="1" applyFont="1" applyFill="1" applyBorder="1" applyAlignment="1">
      <alignment horizontal="center"/>
    </xf>
    <xf numFmtId="2" fontId="19" fillId="0" borderId="0" xfId="0" applyNumberFormat="1" applyFont="1" applyBorder="1"/>
    <xf numFmtId="2" fontId="14" fillId="4" borderId="0" xfId="0" applyNumberFormat="1" applyFont="1" applyFill="1" applyBorder="1" applyAlignment="1">
      <alignment horizontal="center"/>
    </xf>
    <xf numFmtId="2" fontId="14" fillId="0" borderId="0" xfId="0" applyNumberFormat="1" applyFont="1" applyBorder="1"/>
    <xf numFmtId="0" fontId="20" fillId="0" borderId="1" xfId="0" applyFont="1" applyBorder="1"/>
    <xf numFmtId="0" fontId="10" fillId="0" borderId="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25" xfId="0" applyFill="1" applyBorder="1"/>
    <xf numFmtId="0" fontId="0" fillId="0" borderId="25" xfId="0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165" fontId="0" fillId="0" borderId="5" xfId="0" applyNumberFormat="1" applyFill="1" applyBorder="1" applyAlignment="1">
      <alignment horizontal="center"/>
    </xf>
    <xf numFmtId="2" fontId="0" fillId="0" borderId="25" xfId="0" applyNumberFormat="1" applyBorder="1" applyAlignment="1">
      <alignment horizontal="left"/>
    </xf>
    <xf numFmtId="165" fontId="0" fillId="0" borderId="5" xfId="0" applyNumberFormat="1" applyBorder="1" applyAlignment="1">
      <alignment horizontal="center"/>
    </xf>
    <xf numFmtId="165" fontId="6" fillId="5" borderId="25" xfId="0" applyNumberFormat="1" applyFont="1" applyFill="1" applyBorder="1" applyAlignment="1">
      <alignment horizontal="center"/>
    </xf>
    <xf numFmtId="2" fontId="21" fillId="0" borderId="0" xfId="0" applyNumberFormat="1" applyFont="1" applyAlignment="1">
      <alignment horizontal="center"/>
    </xf>
    <xf numFmtId="0" fontId="0" fillId="2" borderId="17" xfId="0" applyFill="1" applyBorder="1" applyAlignment="1">
      <alignment horizontal="center"/>
    </xf>
    <xf numFmtId="165" fontId="0" fillId="2" borderId="21" xfId="0" applyNumberFormat="1" applyFill="1" applyBorder="1" applyAlignment="1">
      <alignment horizontal="center"/>
    </xf>
    <xf numFmtId="165" fontId="0" fillId="2" borderId="35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5" xfId="0" applyFill="1" applyBorder="1" applyAlignment="1">
      <alignment horizontal="left"/>
    </xf>
    <xf numFmtId="0" fontId="0" fillId="0" borderId="26" xfId="0" applyBorder="1" applyAlignment="1">
      <alignment horizontal="left"/>
    </xf>
    <xf numFmtId="2" fontId="0" fillId="2" borderId="36" xfId="0" applyNumberFormat="1" applyFill="1" applyBorder="1" applyAlignment="1">
      <alignment horizontal="center"/>
    </xf>
    <xf numFmtId="2" fontId="0" fillId="2" borderId="37" xfId="0" applyNumberFormat="1" applyFill="1" applyBorder="1" applyAlignment="1">
      <alignment horizontal="center"/>
    </xf>
    <xf numFmtId="0" fontId="0" fillId="2" borderId="38" xfId="0" applyFill="1" applyBorder="1"/>
    <xf numFmtId="165" fontId="0" fillId="2" borderId="24" xfId="0" applyNumberFormat="1" applyFill="1" applyBorder="1" applyAlignment="1">
      <alignment horizontal="center"/>
    </xf>
    <xf numFmtId="2" fontId="0" fillId="2" borderId="5" xfId="0" applyNumberFormat="1" applyFill="1" applyBorder="1" applyAlignment="1">
      <alignment horizontal="center"/>
    </xf>
    <xf numFmtId="0" fontId="0" fillId="6" borderId="0" xfId="0" applyFill="1" applyBorder="1"/>
    <xf numFmtId="0" fontId="0" fillId="6" borderId="0" xfId="0" applyFill="1"/>
    <xf numFmtId="0" fontId="0" fillId="6" borderId="14" xfId="0" applyFill="1" applyBorder="1"/>
    <xf numFmtId="0" fontId="0" fillId="6" borderId="15" xfId="0" applyFill="1" applyBorder="1"/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2" fontId="0" fillId="6" borderId="0" xfId="0" applyNumberFormat="1" applyFill="1" applyBorder="1" applyAlignment="1">
      <alignment horizontal="center"/>
    </xf>
    <xf numFmtId="0" fontId="0" fillId="6" borderId="0" xfId="0" applyFill="1" applyAlignment="1">
      <alignment horizontal="left"/>
    </xf>
    <xf numFmtId="2" fontId="11" fillId="6" borderId="0" xfId="0" applyNumberFormat="1" applyFont="1" applyFill="1" applyBorder="1" applyAlignment="1">
      <alignment horizontal="center"/>
    </xf>
    <xf numFmtId="165" fontId="0" fillId="6" borderId="0" xfId="0" applyNumberFormat="1" applyFill="1" applyBorder="1" applyAlignment="1">
      <alignment horizontal="center"/>
    </xf>
    <xf numFmtId="2" fontId="0" fillId="6" borderId="0" xfId="0" applyNumberFormat="1" applyFill="1" applyAlignment="1">
      <alignment horizontal="left"/>
    </xf>
    <xf numFmtId="0" fontId="0" fillId="6" borderId="25" xfId="0" applyFill="1" applyBorder="1"/>
    <xf numFmtId="11" fontId="0" fillId="6" borderId="0" xfId="0" applyNumberFormat="1" applyFill="1" applyBorder="1"/>
    <xf numFmtId="0" fontId="0" fillId="6" borderId="26" xfId="0" applyFill="1" applyBorder="1"/>
    <xf numFmtId="0" fontId="0" fillId="6" borderId="5" xfId="0" applyFill="1" applyBorder="1"/>
    <xf numFmtId="11" fontId="0" fillId="6" borderId="5" xfId="0" applyNumberFormat="1" applyFill="1" applyBorder="1"/>
    <xf numFmtId="0" fontId="0" fillId="6" borderId="6" xfId="0" applyFill="1" applyBorder="1"/>
    <xf numFmtId="0" fontId="0" fillId="0" borderId="0" xfId="0" applyFill="1" applyBorder="1" applyAlignment="1"/>
    <xf numFmtId="0" fontId="20" fillId="6" borderId="1" xfId="0" applyFont="1" applyFill="1" applyBorder="1"/>
    <xf numFmtId="0" fontId="20" fillId="6" borderId="25" xfId="0" applyFont="1" applyFill="1" applyBorder="1"/>
    <xf numFmtId="0" fontId="10" fillId="6" borderId="0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166" fontId="0" fillId="6" borderId="0" xfId="0" applyNumberFormat="1" applyFill="1" applyBorder="1" applyAlignment="1">
      <alignment horizontal="center"/>
    </xf>
    <xf numFmtId="166" fontId="0" fillId="6" borderId="4" xfId="0" applyNumberFormat="1" applyFill="1" applyBorder="1" applyAlignment="1">
      <alignment horizontal="center"/>
    </xf>
    <xf numFmtId="164" fontId="0" fillId="6" borderId="0" xfId="0" applyNumberFormat="1" applyFill="1" applyBorder="1" applyAlignment="1">
      <alignment horizontal="center"/>
    </xf>
    <xf numFmtId="164" fontId="0" fillId="6" borderId="4" xfId="0" applyNumberFormat="1" applyFill="1" applyBorder="1" applyAlignment="1">
      <alignment horizontal="center"/>
    </xf>
    <xf numFmtId="2" fontId="0" fillId="6" borderId="0" xfId="0" applyNumberFormat="1" applyFill="1" applyBorder="1" applyAlignment="1"/>
    <xf numFmtId="0" fontId="0" fillId="6" borderId="0" xfId="0" applyFill="1" applyBorder="1" applyAlignment="1">
      <alignment horizontal="center"/>
    </xf>
    <xf numFmtId="0" fontId="0" fillId="6" borderId="25" xfId="0" applyFill="1" applyBorder="1" applyAlignment="1">
      <alignment horizontal="left"/>
    </xf>
    <xf numFmtId="2" fontId="0" fillId="6" borderId="0" xfId="0" applyNumberFormat="1" applyFill="1" applyBorder="1"/>
    <xf numFmtId="2" fontId="0" fillId="6" borderId="25" xfId="0" applyNumberFormat="1" applyFill="1" applyBorder="1" applyAlignment="1">
      <alignment horizontal="left"/>
    </xf>
    <xf numFmtId="0" fontId="0" fillId="6" borderId="26" xfId="0" applyFill="1" applyBorder="1" applyAlignment="1">
      <alignment horizontal="left"/>
    </xf>
    <xf numFmtId="165" fontId="0" fillId="6" borderId="5" xfId="0" applyNumberFormat="1" applyFill="1" applyBorder="1" applyAlignment="1">
      <alignment horizontal="center"/>
    </xf>
    <xf numFmtId="11" fontId="0" fillId="6" borderId="0" xfId="0" applyNumberFormat="1" applyFill="1"/>
    <xf numFmtId="0" fontId="3" fillId="0" borderId="0" xfId="0" applyFont="1" applyFill="1" applyBorder="1" applyAlignment="1">
      <alignment horizontal="right"/>
    </xf>
    <xf numFmtId="0" fontId="10" fillId="0" borderId="0" xfId="0" applyFont="1" applyFill="1" applyBorder="1"/>
    <xf numFmtId="165" fontId="18" fillId="4" borderId="2" xfId="0" applyNumberFormat="1" applyFont="1" applyFill="1" applyBorder="1" applyAlignment="1">
      <alignment horizontal="center"/>
    </xf>
    <xf numFmtId="165" fontId="6" fillId="5" borderId="0" xfId="0" applyNumberFormat="1" applyFont="1" applyFill="1" applyBorder="1" applyAlignment="1">
      <alignment horizontal="center"/>
    </xf>
    <xf numFmtId="2" fontId="0" fillId="4" borderId="3" xfId="0" applyNumberFormat="1" applyFill="1" applyBorder="1"/>
    <xf numFmtId="2" fontId="0" fillId="4" borderId="4" xfId="0" applyNumberFormat="1" applyFill="1" applyBorder="1"/>
    <xf numFmtId="2" fontId="0" fillId="4" borderId="26" xfId="0" applyNumberFormat="1" applyFill="1" applyBorder="1"/>
    <xf numFmtId="2" fontId="0" fillId="4" borderId="5" xfId="0" applyNumberFormat="1" applyFill="1" applyBorder="1"/>
    <xf numFmtId="2" fontId="0" fillId="4" borderId="6" xfId="0" applyNumberFormat="1" applyFill="1" applyBorder="1"/>
    <xf numFmtId="2" fontId="0" fillId="2" borderId="23" xfId="0" applyNumberFormat="1" applyFill="1" applyBorder="1" applyAlignment="1">
      <alignment horizontal="center"/>
    </xf>
    <xf numFmtId="2" fontId="1" fillId="2" borderId="9" xfId="0" applyNumberFormat="1" applyFont="1" applyFill="1" applyBorder="1" applyAlignment="1">
      <alignment horizontal="center"/>
    </xf>
    <xf numFmtId="164" fontId="0" fillId="0" borderId="0" xfId="0" applyNumberFormat="1" applyBorder="1"/>
    <xf numFmtId="164" fontId="0" fillId="0" borderId="5" xfId="0" applyNumberFormat="1" applyBorder="1"/>
    <xf numFmtId="0" fontId="6" fillId="0" borderId="0" xfId="0" applyFont="1" applyBorder="1"/>
    <xf numFmtId="0" fontId="16" fillId="0" borderId="0" xfId="1" applyBorder="1" applyAlignment="1" applyProtection="1"/>
    <xf numFmtId="2" fontId="0" fillId="0" borderId="0" xfId="0" applyNumberFormat="1" applyBorder="1" applyAlignment="1">
      <alignment horizontal="center"/>
    </xf>
    <xf numFmtId="0" fontId="17" fillId="0" borderId="0" xfId="0" applyFont="1" applyBorder="1"/>
    <xf numFmtId="0" fontId="13" fillId="0" borderId="0" xfId="0" applyFont="1" applyBorder="1"/>
    <xf numFmtId="0" fontId="13" fillId="0" borderId="0" xfId="0" applyFont="1" applyBorder="1" applyAlignment="1">
      <alignment horizontal="center"/>
    </xf>
    <xf numFmtId="2" fontId="13" fillId="0" borderId="0" xfId="0" applyNumberFormat="1" applyFont="1" applyBorder="1"/>
    <xf numFmtId="0" fontId="0" fillId="0" borderId="26" xfId="0" applyBorder="1"/>
    <xf numFmtId="0" fontId="24" fillId="0" borderId="1" xfId="0" applyFont="1" applyBorder="1"/>
    <xf numFmtId="165" fontId="0" fillId="4" borderId="4" xfId="0" applyNumberFormat="1" applyFill="1" applyBorder="1"/>
    <xf numFmtId="165" fontId="0" fillId="4" borderId="6" xfId="0" applyNumberFormat="1" applyFill="1" applyBorder="1"/>
    <xf numFmtId="165" fontId="0" fillId="4" borderId="4" xfId="0" applyNumberFormat="1" applyFill="1" applyBorder="1" applyAlignment="1">
      <alignment horizontal="center"/>
    </xf>
    <xf numFmtId="165" fontId="0" fillId="4" borderId="6" xfId="0" applyNumberFormat="1" applyFill="1" applyBorder="1" applyAlignment="1">
      <alignment horizontal="center"/>
    </xf>
    <xf numFmtId="165" fontId="14" fillId="4" borderId="3" xfId="0" applyNumberFormat="1" applyFont="1" applyFill="1" applyBorder="1"/>
    <xf numFmtId="165" fontId="14" fillId="4" borderId="3" xfId="0" applyNumberFormat="1" applyFont="1" applyFill="1" applyBorder="1" applyAlignment="1">
      <alignment horizontal="center"/>
    </xf>
    <xf numFmtId="165" fontId="6" fillId="5" borderId="26" xfId="0" applyNumberFormat="1" applyFont="1" applyFill="1" applyBorder="1" applyAlignment="1">
      <alignment horizontal="center"/>
    </xf>
    <xf numFmtId="165" fontId="6" fillId="5" borderId="5" xfId="0" applyNumberFormat="1" applyFont="1" applyFill="1" applyBorder="1" applyAlignment="1">
      <alignment horizontal="center"/>
    </xf>
    <xf numFmtId="0" fontId="0" fillId="0" borderId="1" xfId="0" applyFill="1" applyBorder="1"/>
    <xf numFmtId="2" fontId="0" fillId="0" borderId="27" xfId="0" applyNumberFormat="1" applyFill="1" applyBorder="1" applyAlignment="1">
      <alignment horizontal="center"/>
    </xf>
    <xf numFmtId="2" fontId="0" fillId="0" borderId="40" xfId="0" applyNumberFormat="1" applyFill="1" applyBorder="1" applyAlignment="1">
      <alignment horizontal="center"/>
    </xf>
    <xf numFmtId="2" fontId="0" fillId="0" borderId="28" xfId="0" applyNumberFormat="1" applyFill="1" applyBorder="1" applyAlignment="1">
      <alignment horizontal="center"/>
    </xf>
    <xf numFmtId="0" fontId="0" fillId="0" borderId="2" xfId="0" applyFill="1" applyBorder="1"/>
    <xf numFmtId="2" fontId="0" fillId="0" borderId="42" xfId="0" applyNumberFormat="1" applyFill="1" applyBorder="1" applyAlignment="1">
      <alignment horizontal="center"/>
    </xf>
    <xf numFmtId="2" fontId="0" fillId="0" borderId="43" xfId="0" applyNumberFormat="1" applyFill="1" applyBorder="1" applyAlignment="1">
      <alignment horizontal="center"/>
    </xf>
    <xf numFmtId="2" fontId="11" fillId="0" borderId="1" xfId="0" applyNumberFormat="1" applyFont="1" applyFill="1" applyBorder="1" applyAlignment="1">
      <alignment horizontal="center"/>
    </xf>
    <xf numFmtId="2" fontId="11" fillId="0" borderId="25" xfId="0" applyNumberFormat="1" applyFont="1" applyFill="1" applyBorder="1" applyAlignment="1">
      <alignment horizontal="center"/>
    </xf>
    <xf numFmtId="2" fontId="11" fillId="0" borderId="26" xfId="0" applyNumberFormat="1" applyFon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2" fontId="0" fillId="0" borderId="44" xfId="0" applyNumberFormat="1" applyFill="1" applyBorder="1" applyAlignment="1">
      <alignment horizontal="center"/>
    </xf>
    <xf numFmtId="165" fontId="0" fillId="0" borderId="33" xfId="0" applyNumberFormat="1" applyBorder="1" applyAlignment="1">
      <alignment horizontal="center"/>
    </xf>
    <xf numFmtId="0" fontId="0" fillId="0" borderId="34" xfId="0" applyBorder="1"/>
    <xf numFmtId="165" fontId="0" fillId="0" borderId="39" xfId="0" applyNumberFormat="1" applyBorder="1" applyAlignment="1">
      <alignment horizontal="center"/>
    </xf>
    <xf numFmtId="2" fontId="11" fillId="0" borderId="41" xfId="0" applyNumberFormat="1" applyFont="1" applyBorder="1" applyAlignment="1">
      <alignment horizontal="center"/>
    </xf>
    <xf numFmtId="2" fontId="11" fillId="0" borderId="34" xfId="0" applyNumberFormat="1" applyFont="1" applyBorder="1" applyAlignment="1">
      <alignment horizontal="center"/>
    </xf>
    <xf numFmtId="2" fontId="11" fillId="0" borderId="33" xfId="0" applyNumberFormat="1" applyFont="1" applyBorder="1" applyAlignment="1">
      <alignment horizontal="center"/>
    </xf>
    <xf numFmtId="2" fontId="11" fillId="0" borderId="39" xfId="0" applyNumberFormat="1" applyFont="1" applyBorder="1" applyAlignment="1">
      <alignment horizontal="center"/>
    </xf>
    <xf numFmtId="0" fontId="0" fillId="6" borderId="0" xfId="0" applyFill="1" applyBorder="1" applyAlignment="1"/>
    <xf numFmtId="165" fontId="0" fillId="0" borderId="2" xfId="0" applyNumberFormat="1" applyFill="1" applyBorder="1" applyAlignment="1">
      <alignment horizontal="center"/>
    </xf>
    <xf numFmtId="0" fontId="10" fillId="0" borderId="0" xfId="0" applyFont="1"/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/>
              <a:t> Comfort Zones</a:t>
            </a:r>
            <a:r>
              <a:rPr lang="en-US"/>
              <a:t> - </a:t>
            </a:r>
            <a:r>
              <a:rPr lang="cs-CZ"/>
              <a:t> Newton -  </a:t>
            </a:r>
            <a:r>
              <a:rPr lang="en-US"/>
              <a:t>calibration </a:t>
            </a:r>
            <a:r>
              <a:rPr lang="cs-CZ"/>
              <a:t>climate</a:t>
            </a:r>
            <a:r>
              <a:rPr lang="cs-CZ" baseline="0"/>
              <a:t>  chamber VUT</a:t>
            </a:r>
            <a:endParaRPr lang="cs-CZ"/>
          </a:p>
        </c:rich>
      </c:tx>
      <c:layout>
        <c:manualLayout>
          <c:xMode val="edge"/>
          <c:yMode val="edge"/>
          <c:x val="0.14192648244021414"/>
          <c:y val="2.0872254935448628E-2"/>
        </c:manualLayout>
      </c:layout>
      <c:overlay val="1"/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982202977600822"/>
          <c:y val="9.003763791271055E-2"/>
          <c:w val="0.71460675539520779"/>
          <c:h val="0.69474748542339304"/>
        </c:manualLayout>
      </c:layout>
      <c:areaChart>
        <c:grouping val="stacked"/>
        <c:ser>
          <c:idx val="0"/>
          <c:order val="0"/>
          <c:tx>
            <c:strRef>
              <c:f>'Diagram data Rcl'!$D$5</c:f>
              <c:strCache>
                <c:ptCount val="1"/>
                <c:pt idx="0">
                  <c:v> too cold</c:v>
                </c:pt>
              </c:strCache>
            </c:strRef>
          </c:tx>
          <c:spPr>
            <a:noFill/>
            <a:ln w="25400">
              <a:noFill/>
            </a:ln>
          </c:spPr>
          <c:cat>
            <c:strRef>
              <c:f>'Diagram data Rcl'!$L$8:$L$25</c:f>
              <c:strCache>
                <c:ptCount val="18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</c:strCache>
            </c:strRef>
          </c:cat>
          <c:val>
            <c:numRef>
              <c:f>'Diagram data Rcl'!$D$6:$D$23</c:f>
              <c:numCache>
                <c:formatCode>0.0</c:formatCode>
                <c:ptCount val="18"/>
                <c:pt idx="0">
                  <c:v>18.398047655863017</c:v>
                </c:pt>
                <c:pt idx="1">
                  <c:v>11.408150293437807</c:v>
                </c:pt>
                <c:pt idx="2">
                  <c:v>21.945477711145607</c:v>
                </c:pt>
                <c:pt idx="3">
                  <c:v>10.470837095061292</c:v>
                </c:pt>
                <c:pt idx="4">
                  <c:v>12.868732622216463</c:v>
                </c:pt>
                <c:pt idx="5">
                  <c:v>6.2823697195011725</c:v>
                </c:pt>
                <c:pt idx="6">
                  <c:v>11.250196759575545</c:v>
                </c:pt>
                <c:pt idx="7">
                  <c:v>12.348903831841206</c:v>
                </c:pt>
                <c:pt idx="8">
                  <c:v>18.378745783579262</c:v>
                </c:pt>
                <c:pt idx="9">
                  <c:v>17.470578613705271</c:v>
                </c:pt>
                <c:pt idx="10">
                  <c:v>14.523565023167823</c:v>
                </c:pt>
                <c:pt idx="11">
                  <c:v>13.981275737482761</c:v>
                </c:pt>
                <c:pt idx="12">
                  <c:v>18.263126554284174</c:v>
                </c:pt>
                <c:pt idx="13">
                  <c:v>17.163260628077392</c:v>
                </c:pt>
                <c:pt idx="14">
                  <c:v>18.07099630837433</c:v>
                </c:pt>
                <c:pt idx="15">
                  <c:v>17.25545968072846</c:v>
                </c:pt>
                <c:pt idx="16">
                  <c:v>19.226055594042208</c:v>
                </c:pt>
                <c:pt idx="17">
                  <c:v>19.044917574338577</c:v>
                </c:pt>
              </c:numCache>
            </c:numRef>
          </c:val>
        </c:ser>
        <c:ser>
          <c:idx val="1"/>
          <c:order val="1"/>
          <c:tx>
            <c:strRef>
              <c:f>'Diagram data Rcl'!$E$5</c:f>
              <c:strCache>
                <c:ptCount val="1"/>
                <c:pt idx="0">
                  <c:v>cold comfort</c:v>
                </c:pt>
              </c:strCache>
            </c:strRef>
          </c:tx>
          <c:spPr>
            <a:solidFill>
              <a:schemeClr val="accent1">
                <a:alpha val="50000"/>
              </a:schemeClr>
            </a:solidFill>
            <a:ln w="38100">
              <a:noFill/>
            </a:ln>
          </c:spPr>
          <c:cat>
            <c:strRef>
              <c:f>'Diagram data Rcl'!$L$8:$L$25</c:f>
              <c:strCache>
                <c:ptCount val="18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</c:strCache>
            </c:strRef>
          </c:cat>
          <c:val>
            <c:numRef>
              <c:f>'Diagram data Rcl'!$E$6:$E$23</c:f>
              <c:numCache>
                <c:formatCode>0.0</c:formatCode>
                <c:ptCount val="18"/>
                <c:pt idx="0">
                  <c:v>3.2549955478748558</c:v>
                </c:pt>
                <c:pt idx="1">
                  <c:v>6.5824125917701615</c:v>
                </c:pt>
                <c:pt idx="2">
                  <c:v>3.5122329659833582</c:v>
                </c:pt>
                <c:pt idx="3">
                  <c:v>7.2153753111629513</c:v>
                </c:pt>
                <c:pt idx="4">
                  <c:v>6.4800445960293551</c:v>
                </c:pt>
                <c:pt idx="5">
                  <c:v>7.861727861377851</c:v>
                </c:pt>
                <c:pt idx="6">
                  <c:v>6.4302859795439531</c:v>
                </c:pt>
                <c:pt idx="7">
                  <c:v>6.1197338131031565</c:v>
                </c:pt>
                <c:pt idx="8">
                  <c:v>4.4153846479099492</c:v>
                </c:pt>
                <c:pt idx="9">
                  <c:v>4.6720802578810279</c:v>
                </c:pt>
                <c:pt idx="10">
                  <c:v>6.5263742277375592</c:v>
                </c:pt>
                <c:pt idx="11">
                  <c:v>6.7080903797070093</c:v>
                </c:pt>
                <c:pt idx="12">
                  <c:v>4.1407457025020271</c:v>
                </c:pt>
                <c:pt idx="13">
                  <c:v>4.4301465878163206</c:v>
                </c:pt>
                <c:pt idx="14">
                  <c:v>4.1912997399870555</c:v>
                </c:pt>
                <c:pt idx="15">
                  <c:v>4.4058868241245897</c:v>
                </c:pt>
                <c:pt idx="16">
                  <c:v>3.8873761690336153</c:v>
                </c:pt>
                <c:pt idx="17">
                  <c:v>3.935037890355499</c:v>
                </c:pt>
              </c:numCache>
            </c:numRef>
          </c:val>
        </c:ser>
        <c:ser>
          <c:idx val="2"/>
          <c:order val="2"/>
          <c:tx>
            <c:strRef>
              <c:f>'Diagram data Rcl'!$F$5</c:f>
              <c:strCache>
                <c:ptCount val="1"/>
                <c:pt idx="0">
                  <c:v>neutral</c:v>
                </c:pt>
              </c:strCache>
            </c:strRef>
          </c:tx>
          <c:spPr>
            <a:solidFill>
              <a:srgbClr val="00B050">
                <a:alpha val="50000"/>
              </a:srgbClr>
            </a:solidFill>
            <a:ln w="25400">
              <a:noFill/>
            </a:ln>
          </c:spPr>
          <c:cat>
            <c:strRef>
              <c:f>'Diagram data Rcl'!$L$8:$L$25</c:f>
              <c:strCache>
                <c:ptCount val="18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</c:strCache>
            </c:strRef>
          </c:cat>
          <c:val>
            <c:numRef>
              <c:f>'Diagram data Rcl'!$F$6:$F$23</c:f>
              <c:numCache>
                <c:formatCode>0.0</c:formatCode>
                <c:ptCount val="18"/>
                <c:pt idx="0">
                  <c:v>3.2549955478748487</c:v>
                </c:pt>
                <c:pt idx="1">
                  <c:v>6.5824125917701615</c:v>
                </c:pt>
                <c:pt idx="2">
                  <c:v>3.5122329659833618</c:v>
                </c:pt>
                <c:pt idx="3">
                  <c:v>7.2153753111629584</c:v>
                </c:pt>
                <c:pt idx="4">
                  <c:v>6.4800445960293551</c:v>
                </c:pt>
                <c:pt idx="5">
                  <c:v>7.8617278613778474</c:v>
                </c:pt>
                <c:pt idx="6">
                  <c:v>6.4302859795439495</c:v>
                </c:pt>
                <c:pt idx="7">
                  <c:v>6.1197338131031565</c:v>
                </c:pt>
                <c:pt idx="8">
                  <c:v>4.4153846479099457</c:v>
                </c:pt>
                <c:pt idx="9">
                  <c:v>4.6720802578810279</c:v>
                </c:pt>
                <c:pt idx="10">
                  <c:v>6.5263742277375485</c:v>
                </c:pt>
                <c:pt idx="11">
                  <c:v>6.7080903797070057</c:v>
                </c:pt>
                <c:pt idx="12">
                  <c:v>4.1407457025020236</c:v>
                </c:pt>
                <c:pt idx="13">
                  <c:v>4.4301465878163171</c:v>
                </c:pt>
                <c:pt idx="14">
                  <c:v>4.1912997399870484</c:v>
                </c:pt>
                <c:pt idx="15">
                  <c:v>4.4058868241245932</c:v>
                </c:pt>
                <c:pt idx="16">
                  <c:v>3.8873761690336082</c:v>
                </c:pt>
                <c:pt idx="17">
                  <c:v>3.9350378903555026</c:v>
                </c:pt>
              </c:numCache>
            </c:numRef>
          </c:val>
        </c:ser>
        <c:ser>
          <c:idx val="3"/>
          <c:order val="3"/>
          <c:tx>
            <c:strRef>
              <c:f>'Diagram data Rcl'!$G$5</c:f>
              <c:strCache>
                <c:ptCount val="1"/>
                <c:pt idx="0">
                  <c:v>warm comfort</c:v>
                </c:pt>
              </c:strCache>
            </c:strRef>
          </c:tx>
          <c:spPr>
            <a:solidFill>
              <a:srgbClr val="FF0000">
                <a:alpha val="50000"/>
              </a:srgbClr>
            </a:solidFill>
            <a:ln w="38100">
              <a:noFill/>
              <a:prstDash val="solid"/>
            </a:ln>
          </c:spPr>
          <c:cat>
            <c:strRef>
              <c:f>'Diagram data Rcl'!$L$8:$L$25</c:f>
              <c:strCache>
                <c:ptCount val="18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</c:strCache>
            </c:strRef>
          </c:cat>
          <c:val>
            <c:numRef>
              <c:f>'Diagram data Rcl'!$G$6:$G$23</c:f>
              <c:numCache>
                <c:formatCode>0.0</c:formatCode>
                <c:ptCount val="18"/>
                <c:pt idx="0">
                  <c:v>3.2549955478748558</c:v>
                </c:pt>
                <c:pt idx="1">
                  <c:v>6.5824125917701615</c:v>
                </c:pt>
                <c:pt idx="2">
                  <c:v>3.5122329659833618</c:v>
                </c:pt>
                <c:pt idx="3">
                  <c:v>7.2153753111629513</c:v>
                </c:pt>
                <c:pt idx="4">
                  <c:v>6.4800445960293587</c:v>
                </c:pt>
                <c:pt idx="5">
                  <c:v>7.861727861377851</c:v>
                </c:pt>
                <c:pt idx="6">
                  <c:v>6.4302859795439531</c:v>
                </c:pt>
                <c:pt idx="7">
                  <c:v>6.1197338131031529</c:v>
                </c:pt>
                <c:pt idx="8">
                  <c:v>4.4153846479099492</c:v>
                </c:pt>
                <c:pt idx="9">
                  <c:v>4.6720802578810314</c:v>
                </c:pt>
                <c:pt idx="10">
                  <c:v>6.5263742277375556</c:v>
                </c:pt>
                <c:pt idx="11">
                  <c:v>6.7080903797070057</c:v>
                </c:pt>
                <c:pt idx="12">
                  <c:v>4.1407457025020271</c:v>
                </c:pt>
                <c:pt idx="13">
                  <c:v>4.4301465878163171</c:v>
                </c:pt>
                <c:pt idx="14">
                  <c:v>4.1912997399870555</c:v>
                </c:pt>
                <c:pt idx="15">
                  <c:v>4.4058868241245932</c:v>
                </c:pt>
                <c:pt idx="16">
                  <c:v>3.8873761690336153</c:v>
                </c:pt>
                <c:pt idx="17">
                  <c:v>3.935037890355499</c:v>
                </c:pt>
              </c:numCache>
            </c:numRef>
          </c:val>
        </c:ser>
        <c:ser>
          <c:idx val="4"/>
          <c:order val="4"/>
          <c:tx>
            <c:strRef>
              <c:f>'Diagram data Rcl'!$H$5</c:f>
              <c:strCache>
                <c:ptCount val="1"/>
                <c:pt idx="0">
                  <c:v>too warm</c:v>
                </c:pt>
              </c:strCache>
            </c:strRef>
          </c:tx>
          <c:spPr>
            <a:noFill/>
            <a:ln w="38100">
              <a:noFill/>
            </a:ln>
          </c:spPr>
          <c:cat>
            <c:strRef>
              <c:f>'Diagram data Rcl'!$L$8:$L$25</c:f>
              <c:strCache>
                <c:ptCount val="18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</c:strCache>
            </c:strRef>
          </c:cat>
          <c:val>
            <c:numRef>
              <c:f>'Diagram data Rcl'!$H$6:$H$23</c:f>
              <c:numCache>
                <c:formatCode>General</c:formatCode>
                <c:ptCount val="18"/>
              </c:numCache>
            </c:numRef>
          </c:val>
        </c:ser>
        <c:axId val="123939456"/>
        <c:axId val="70046464"/>
      </c:areaChart>
      <c:lineChart>
        <c:grouping val="standard"/>
        <c:ser>
          <c:idx val="7"/>
          <c:order val="5"/>
          <c:tx>
            <c:v>2</c:v>
          </c:tx>
          <c:spPr>
            <a:ln w="6350">
              <a:solidFill>
                <a:srgbClr val="0000CC"/>
              </a:solidFill>
            </a:ln>
          </c:spPr>
          <c:marker>
            <c:symbol val="none"/>
          </c:marker>
          <c:val>
            <c:numRef>
              <c:f>'Diagram data Rcl'!$N$8:$N$25</c:f>
              <c:numCache>
                <c:formatCode>0.00</c:formatCode>
                <c:ptCount val="18"/>
                <c:pt idx="0">
                  <c:v>21.653043203737873</c:v>
                </c:pt>
                <c:pt idx="1">
                  <c:v>17.990562885207968</c:v>
                </c:pt>
                <c:pt idx="2">
                  <c:v>25.457710677128965</c:v>
                </c:pt>
                <c:pt idx="3">
                  <c:v>17.686212406224243</c:v>
                </c:pt>
                <c:pt idx="4">
                  <c:v>19.348777218245818</c:v>
                </c:pt>
                <c:pt idx="5">
                  <c:v>14.144097580879023</c:v>
                </c:pt>
                <c:pt idx="6">
                  <c:v>17.680482739119498</c:v>
                </c:pt>
                <c:pt idx="7">
                  <c:v>18.468637644944362</c:v>
                </c:pt>
                <c:pt idx="8">
                  <c:v>22.794130431489211</c:v>
                </c:pt>
                <c:pt idx="9">
                  <c:v>22.142658871586299</c:v>
                </c:pt>
                <c:pt idx="10">
                  <c:v>21.049939250905382</c:v>
                </c:pt>
                <c:pt idx="11">
                  <c:v>20.68936611718977</c:v>
                </c:pt>
                <c:pt idx="12">
                  <c:v>22.403872256786201</c:v>
                </c:pt>
                <c:pt idx="13">
                  <c:v>21.593407215893713</c:v>
                </c:pt>
                <c:pt idx="14">
                  <c:v>22.262296048361385</c:v>
                </c:pt>
                <c:pt idx="15">
                  <c:v>21.66134650485305</c:v>
                </c:pt>
                <c:pt idx="16">
                  <c:v>23.113431763075823</c:v>
                </c:pt>
                <c:pt idx="17">
                  <c:v>22.979955464694076</c:v>
                </c:pt>
              </c:numCache>
            </c:numRef>
          </c:val>
        </c:ser>
        <c:ser>
          <c:idx val="5"/>
          <c:order val="6"/>
          <c:tx>
            <c:v>3</c:v>
          </c:tx>
          <c:spPr>
            <a:ln w="635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'Diagram data Rcl'!$O$8:$O$25</c:f>
              <c:numCache>
                <c:formatCode>0.00</c:formatCode>
                <c:ptCount val="18"/>
                <c:pt idx="0">
                  <c:v>23.280540977675297</c:v>
                </c:pt>
                <c:pt idx="1">
                  <c:v>21.281769181093047</c:v>
                </c:pt>
                <c:pt idx="2">
                  <c:v>27.213827160120648</c:v>
                </c:pt>
                <c:pt idx="3">
                  <c:v>21.293900061805722</c:v>
                </c:pt>
                <c:pt idx="4">
                  <c:v>22.588799516260494</c:v>
                </c:pt>
                <c:pt idx="5">
                  <c:v>18.074961511567949</c:v>
                </c:pt>
                <c:pt idx="6">
                  <c:v>20.895625728891474</c:v>
                </c:pt>
                <c:pt idx="7">
                  <c:v>21.528504551495939</c:v>
                </c:pt>
                <c:pt idx="8">
                  <c:v>25.001822755444184</c:v>
                </c:pt>
                <c:pt idx="9">
                  <c:v>24.478699000526817</c:v>
                </c:pt>
                <c:pt idx="10">
                  <c:v>24.313126364774156</c:v>
                </c:pt>
                <c:pt idx="11">
                  <c:v>24.043411307043272</c:v>
                </c:pt>
                <c:pt idx="12">
                  <c:v>24.474245108037213</c:v>
                </c:pt>
                <c:pt idx="13">
                  <c:v>23.808480509801868</c:v>
                </c:pt>
                <c:pt idx="14">
                  <c:v>24.357945918354908</c:v>
                </c:pt>
                <c:pt idx="15">
                  <c:v>23.864289916915347</c:v>
                </c:pt>
                <c:pt idx="16">
                  <c:v>25.057119847592627</c:v>
                </c:pt>
                <c:pt idx="17">
                  <c:v>24.947474409871827</c:v>
                </c:pt>
              </c:numCache>
            </c:numRef>
          </c:val>
        </c:ser>
        <c:ser>
          <c:idx val="8"/>
          <c:order val="7"/>
          <c:tx>
            <c:v>4</c:v>
          </c:tx>
          <c:spPr>
            <a:ln w="63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'Diagram data Rcl'!$P$8:$P$25</c:f>
              <c:numCache>
                <c:formatCode>0.00</c:formatCode>
                <c:ptCount val="18"/>
                <c:pt idx="0">
                  <c:v>24.908038751612722</c:v>
                </c:pt>
                <c:pt idx="1">
                  <c:v>24.572975476978129</c:v>
                </c:pt>
                <c:pt idx="2">
                  <c:v>28.969943643112327</c:v>
                </c:pt>
                <c:pt idx="3">
                  <c:v>24.901587717387201</c:v>
                </c:pt>
                <c:pt idx="4">
                  <c:v>25.828821814275173</c:v>
                </c:pt>
                <c:pt idx="5">
                  <c:v>22.005825442256871</c:v>
                </c:pt>
                <c:pt idx="6">
                  <c:v>24.110768718663447</c:v>
                </c:pt>
                <c:pt idx="7">
                  <c:v>24.588371458047519</c:v>
                </c:pt>
                <c:pt idx="8">
                  <c:v>27.209515079399157</c:v>
                </c:pt>
                <c:pt idx="9">
                  <c:v>26.814739129467327</c:v>
                </c:pt>
                <c:pt idx="10">
                  <c:v>27.57631347864293</c:v>
                </c:pt>
                <c:pt idx="11">
                  <c:v>27.397456496896776</c:v>
                </c:pt>
                <c:pt idx="12">
                  <c:v>26.544617959288225</c:v>
                </c:pt>
                <c:pt idx="13">
                  <c:v>26.02355380371003</c:v>
                </c:pt>
                <c:pt idx="14">
                  <c:v>26.453595788348434</c:v>
                </c:pt>
                <c:pt idx="15">
                  <c:v>26.067233328977643</c:v>
                </c:pt>
                <c:pt idx="16">
                  <c:v>27.000807932109431</c:v>
                </c:pt>
                <c:pt idx="17">
                  <c:v>26.914993355049578</c:v>
                </c:pt>
              </c:numCache>
            </c:numRef>
          </c:val>
        </c:ser>
        <c:ser>
          <c:idx val="6"/>
          <c:order val="8"/>
          <c:tx>
            <c:v>1</c:v>
          </c:tx>
          <c:spPr>
            <a:ln w="6350">
              <a:solidFill>
                <a:srgbClr val="0000CC"/>
              </a:solidFill>
            </a:ln>
          </c:spPr>
          <c:marker>
            <c:symbol val="none"/>
          </c:marker>
          <c:val>
            <c:numRef>
              <c:f>'Diagram data Rcl'!$M$8:$M$25</c:f>
              <c:numCache>
                <c:formatCode>0.00</c:formatCode>
                <c:ptCount val="18"/>
                <c:pt idx="0">
                  <c:v>18.398047655863017</c:v>
                </c:pt>
                <c:pt idx="1">
                  <c:v>11.408150293437807</c:v>
                </c:pt>
                <c:pt idx="2">
                  <c:v>21.945477711145607</c:v>
                </c:pt>
                <c:pt idx="3">
                  <c:v>10.470837095061292</c:v>
                </c:pt>
                <c:pt idx="4">
                  <c:v>12.868732622216463</c:v>
                </c:pt>
                <c:pt idx="5">
                  <c:v>6.2823697195011725</c:v>
                </c:pt>
                <c:pt idx="6">
                  <c:v>11.250196759575545</c:v>
                </c:pt>
                <c:pt idx="7">
                  <c:v>12.348903831841206</c:v>
                </c:pt>
                <c:pt idx="8">
                  <c:v>18.378745783579262</c:v>
                </c:pt>
                <c:pt idx="9">
                  <c:v>17.470578613705271</c:v>
                </c:pt>
                <c:pt idx="10">
                  <c:v>14.523565023167823</c:v>
                </c:pt>
                <c:pt idx="11">
                  <c:v>13.981275737482761</c:v>
                </c:pt>
                <c:pt idx="12">
                  <c:v>18.263126554284174</c:v>
                </c:pt>
                <c:pt idx="13">
                  <c:v>17.163260628077392</c:v>
                </c:pt>
                <c:pt idx="14">
                  <c:v>18.07099630837433</c:v>
                </c:pt>
                <c:pt idx="15">
                  <c:v>17.25545968072846</c:v>
                </c:pt>
                <c:pt idx="16">
                  <c:v>19.226055594042208</c:v>
                </c:pt>
                <c:pt idx="17">
                  <c:v>19.044917574338577</c:v>
                </c:pt>
              </c:numCache>
            </c:numRef>
          </c:val>
        </c:ser>
        <c:ser>
          <c:idx val="9"/>
          <c:order val="9"/>
          <c:tx>
            <c:v>5</c:v>
          </c:tx>
          <c:spPr>
            <a:ln w="63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'Diagram data Rcl'!$Q$8:$Q$25</c:f>
              <c:numCache>
                <c:formatCode>0.00</c:formatCode>
                <c:ptCount val="18"/>
                <c:pt idx="0">
                  <c:v>28.163034299487578</c:v>
                </c:pt>
                <c:pt idx="1">
                  <c:v>31.155388068748291</c:v>
                </c:pt>
                <c:pt idx="2">
                  <c:v>32.482176609095688</c:v>
                </c:pt>
                <c:pt idx="3">
                  <c:v>32.116963028550153</c:v>
                </c:pt>
                <c:pt idx="4">
                  <c:v>32.308866410304532</c:v>
                </c:pt>
                <c:pt idx="5">
                  <c:v>29.867553303634722</c:v>
                </c:pt>
                <c:pt idx="6">
                  <c:v>30.5410546982074</c:v>
                </c:pt>
                <c:pt idx="7">
                  <c:v>30.708105271150671</c:v>
                </c:pt>
                <c:pt idx="8">
                  <c:v>31.624899727309106</c:v>
                </c:pt>
                <c:pt idx="9">
                  <c:v>31.486819387348358</c:v>
                </c:pt>
                <c:pt idx="10">
                  <c:v>34.102687706380486</c:v>
                </c:pt>
                <c:pt idx="11">
                  <c:v>34.105546876603782</c:v>
                </c:pt>
                <c:pt idx="12">
                  <c:v>30.685363661790252</c:v>
                </c:pt>
                <c:pt idx="13">
                  <c:v>30.453700391526347</c:v>
                </c:pt>
                <c:pt idx="14">
                  <c:v>30.644895528335489</c:v>
                </c:pt>
                <c:pt idx="15">
                  <c:v>30.473120153102236</c:v>
                </c:pt>
                <c:pt idx="16">
                  <c:v>30.888184101143047</c:v>
                </c:pt>
                <c:pt idx="17">
                  <c:v>30.850031245405077</c:v>
                </c:pt>
              </c:numCache>
            </c:numRef>
          </c:val>
        </c:ser>
        <c:ser>
          <c:idx val="10"/>
          <c:order val="10"/>
          <c:tx>
            <c:v>Teq</c:v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val>
            <c:numRef>
              <c:f>'Comfort zones diagram'!$G$6:$G$23</c:f>
              <c:numCache>
                <c:formatCode>0.00</c:formatCode>
                <c:ptCount val="18"/>
                <c:pt idx="0">
                  <c:v>24.531298342541412</c:v>
                </c:pt>
                <c:pt idx="1">
                  <c:v>24.531298342541412</c:v>
                </c:pt>
                <c:pt idx="2">
                  <c:v>24.531298342541412</c:v>
                </c:pt>
                <c:pt idx="3">
                  <c:v>24.531298342541412</c:v>
                </c:pt>
                <c:pt idx="4">
                  <c:v>24.531298342541412</c:v>
                </c:pt>
                <c:pt idx="5">
                  <c:v>24.531298342541412</c:v>
                </c:pt>
                <c:pt idx="6">
                  <c:v>24.531298342541412</c:v>
                </c:pt>
                <c:pt idx="7">
                  <c:v>24.531298342541412</c:v>
                </c:pt>
                <c:pt idx="8">
                  <c:v>24.531298342541412</c:v>
                </c:pt>
                <c:pt idx="9">
                  <c:v>24.531298342541412</c:v>
                </c:pt>
                <c:pt idx="10">
                  <c:v>24.531298342541412</c:v>
                </c:pt>
                <c:pt idx="11">
                  <c:v>24.531298342541412</c:v>
                </c:pt>
                <c:pt idx="12">
                  <c:v>24.531298342541412</c:v>
                </c:pt>
                <c:pt idx="13">
                  <c:v>24.531298342541412</c:v>
                </c:pt>
                <c:pt idx="14">
                  <c:v>24.531298342541412</c:v>
                </c:pt>
                <c:pt idx="15">
                  <c:v>24.531298342541412</c:v>
                </c:pt>
                <c:pt idx="16">
                  <c:v>24.531298342541412</c:v>
                </c:pt>
                <c:pt idx="17">
                  <c:v>24.531298342541412</c:v>
                </c:pt>
              </c:numCache>
            </c:numRef>
          </c:val>
        </c:ser>
        <c:marker val="1"/>
        <c:axId val="123939456"/>
        <c:axId val="70046464"/>
      </c:lineChart>
      <c:catAx>
        <c:axId val="123939456"/>
        <c:scaling>
          <c:orientation val="minMax"/>
        </c:scaling>
        <c:axPos val="b"/>
        <c:numFmt formatCode="General" sourceLinked="1"/>
        <c:tickLblPos val="nextTo"/>
        <c:txPr>
          <a:bodyPr rot="-2700000" vert="horz"/>
          <a:lstStyle/>
          <a:p>
            <a:pPr>
              <a:defRPr/>
            </a:pPr>
            <a:endParaRPr lang="cs-CZ"/>
          </a:p>
        </c:txPr>
        <c:crossAx val="70046464"/>
        <c:crosses val="autoZero"/>
        <c:lblAlgn val="ctr"/>
        <c:lblOffset val="100"/>
        <c:tickLblSkip val="1"/>
      </c:catAx>
      <c:valAx>
        <c:axId val="70046464"/>
        <c:scaling>
          <c:orientation val="minMax"/>
          <c:max val="40"/>
          <c:min val="5"/>
        </c:scaling>
        <c:axPos val="l"/>
        <c:majorGridlines/>
        <c:title>
          <c:tx>
            <c:rich>
              <a:bodyPr rot="0" vert="horz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 T</a:t>
                </a:r>
                <a:r>
                  <a:rPr lang="cs-CZ" sz="1000" b="1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eq </a:t>
                </a: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[°C]</a:t>
                </a:r>
                <a:r>
                  <a:rPr lang="cs-CZ" sz="1000" b="1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 </a:t>
                </a:r>
              </a:p>
            </c:rich>
          </c:tx>
          <c:layout>
            <c:manualLayout>
              <c:xMode val="edge"/>
              <c:yMode val="edge"/>
              <c:x val="7.2254335260115614E-3"/>
              <c:y val="0.41411764705882381"/>
            </c:manualLayout>
          </c:layout>
          <c:spPr>
            <a:noFill/>
            <a:ln w="25400">
              <a:noFill/>
            </a:ln>
          </c:spPr>
        </c:title>
        <c:numFmt formatCode="0.0" sourceLinked="0"/>
        <c:minorTickMark val="out"/>
        <c:tickLblPos val="nextTo"/>
        <c:crossAx val="123939456"/>
        <c:crosses val="autoZero"/>
        <c:crossBetween val="midCat"/>
        <c:majorUnit val="5"/>
        <c:minorUnit val="1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ayout>
        <c:manualLayout>
          <c:xMode val="edge"/>
          <c:yMode val="edge"/>
          <c:x val="0.82801109735113265"/>
          <c:y val="9.0632664796798545E-2"/>
          <c:w val="0.1624410775897499"/>
          <c:h val="0.61851591930619365"/>
        </c:manualLayout>
      </c:layout>
    </c:legend>
    <c:plotVisOnly val="1"/>
    <c:dispBlanksAs val="zero"/>
  </c:chart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/>
              <a:t> Comfort Zones</a:t>
            </a:r>
            <a:r>
              <a:rPr lang="en-US"/>
              <a:t> - </a:t>
            </a:r>
            <a:r>
              <a:rPr lang="cs-CZ"/>
              <a:t> Newton - seated </a:t>
            </a:r>
          </a:p>
        </c:rich>
      </c:tx>
      <c:overlay val="1"/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416184971098377"/>
          <c:y val="9.003763791271055E-2"/>
          <c:w val="0.70375722543353536"/>
          <c:h val="0.69474748542339193"/>
        </c:manualLayout>
      </c:layout>
      <c:areaChart>
        <c:grouping val="stacked"/>
        <c:ser>
          <c:idx val="0"/>
          <c:order val="0"/>
          <c:tx>
            <c:strRef>
              <c:f>'Diagram data Rcl'!$D$5</c:f>
              <c:strCache>
                <c:ptCount val="1"/>
                <c:pt idx="0">
                  <c:v> too cold</c:v>
                </c:pt>
              </c:strCache>
            </c:strRef>
          </c:tx>
          <c:spPr>
            <a:noFill/>
            <a:ln w="25400">
              <a:noFill/>
            </a:ln>
          </c:spPr>
          <c:cat>
            <c:strRef>
              <c:f>'Diagram data Rcl'!$L$8:$L$26</c:f>
              <c:strCache>
                <c:ptCount val="19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  <c:pt idx="18">
                  <c:v>Seat</c:v>
                </c:pt>
              </c:strCache>
            </c:strRef>
          </c:cat>
          <c:val>
            <c:numRef>
              <c:f>'Diagram data Rcl'!$D$6:$D$24</c:f>
              <c:numCache>
                <c:formatCode>0.0</c:formatCode>
                <c:ptCount val="19"/>
                <c:pt idx="0">
                  <c:v>18.398047655863017</c:v>
                </c:pt>
                <c:pt idx="1">
                  <c:v>11.408150293437807</c:v>
                </c:pt>
                <c:pt idx="2">
                  <c:v>21.945477711145607</c:v>
                </c:pt>
                <c:pt idx="3">
                  <c:v>10.470837095061292</c:v>
                </c:pt>
                <c:pt idx="4">
                  <c:v>12.868732622216463</c:v>
                </c:pt>
                <c:pt idx="5">
                  <c:v>6.2823697195011725</c:v>
                </c:pt>
                <c:pt idx="6">
                  <c:v>11.250196759575545</c:v>
                </c:pt>
                <c:pt idx="7">
                  <c:v>12.348903831841206</c:v>
                </c:pt>
                <c:pt idx="8">
                  <c:v>18.378745783579262</c:v>
                </c:pt>
                <c:pt idx="9">
                  <c:v>17.470578613705271</c:v>
                </c:pt>
                <c:pt idx="10">
                  <c:v>14.523565023167823</c:v>
                </c:pt>
                <c:pt idx="11">
                  <c:v>13.981275737482761</c:v>
                </c:pt>
                <c:pt idx="12">
                  <c:v>18.263126554284174</c:v>
                </c:pt>
                <c:pt idx="13">
                  <c:v>17.163260628077392</c:v>
                </c:pt>
                <c:pt idx="14">
                  <c:v>18.07099630837433</c:v>
                </c:pt>
                <c:pt idx="15">
                  <c:v>17.25545968072846</c:v>
                </c:pt>
                <c:pt idx="16">
                  <c:v>19.226055594042208</c:v>
                </c:pt>
                <c:pt idx="17">
                  <c:v>19.044917574338577</c:v>
                </c:pt>
                <c:pt idx="18">
                  <c:v>19.06848336219003</c:v>
                </c:pt>
              </c:numCache>
            </c:numRef>
          </c:val>
        </c:ser>
        <c:ser>
          <c:idx val="1"/>
          <c:order val="1"/>
          <c:tx>
            <c:strRef>
              <c:f>'Diagram data Rcl'!$E$5</c:f>
              <c:strCache>
                <c:ptCount val="1"/>
                <c:pt idx="0">
                  <c:v>cold comfort</c:v>
                </c:pt>
              </c:strCache>
            </c:strRef>
          </c:tx>
          <c:spPr>
            <a:solidFill>
              <a:schemeClr val="accent1">
                <a:alpha val="50000"/>
              </a:schemeClr>
            </a:solidFill>
            <a:ln w="38100">
              <a:noFill/>
            </a:ln>
          </c:spPr>
          <c:cat>
            <c:strRef>
              <c:f>'Diagram data Rcl'!$L$8:$L$26</c:f>
              <c:strCache>
                <c:ptCount val="19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  <c:pt idx="18">
                  <c:v>Seat</c:v>
                </c:pt>
              </c:strCache>
            </c:strRef>
          </c:cat>
          <c:val>
            <c:numRef>
              <c:f>'Diagram data Rcl'!$E$6:$E$24</c:f>
              <c:numCache>
                <c:formatCode>0.0</c:formatCode>
                <c:ptCount val="19"/>
                <c:pt idx="0">
                  <c:v>3.2549955478748558</c:v>
                </c:pt>
                <c:pt idx="1">
                  <c:v>6.5824125917701615</c:v>
                </c:pt>
                <c:pt idx="2">
                  <c:v>3.5122329659833582</c:v>
                </c:pt>
                <c:pt idx="3">
                  <c:v>7.2153753111629513</c:v>
                </c:pt>
                <c:pt idx="4">
                  <c:v>6.4800445960293551</c:v>
                </c:pt>
                <c:pt idx="5">
                  <c:v>7.861727861377851</c:v>
                </c:pt>
                <c:pt idx="6">
                  <c:v>6.4302859795439531</c:v>
                </c:pt>
                <c:pt idx="7">
                  <c:v>6.1197338131031565</c:v>
                </c:pt>
                <c:pt idx="8">
                  <c:v>4.4153846479099492</c:v>
                </c:pt>
                <c:pt idx="9">
                  <c:v>4.6720802578810279</c:v>
                </c:pt>
                <c:pt idx="10">
                  <c:v>6.5263742277375592</c:v>
                </c:pt>
                <c:pt idx="11">
                  <c:v>6.7080903797070093</c:v>
                </c:pt>
                <c:pt idx="12">
                  <c:v>4.1407457025020271</c:v>
                </c:pt>
                <c:pt idx="13">
                  <c:v>4.4301465878163206</c:v>
                </c:pt>
                <c:pt idx="14">
                  <c:v>4.1912997399870555</c:v>
                </c:pt>
                <c:pt idx="15">
                  <c:v>4.4058868241245897</c:v>
                </c:pt>
                <c:pt idx="16">
                  <c:v>3.8873761690336153</c:v>
                </c:pt>
                <c:pt idx="17">
                  <c:v>3.935037890355499</c:v>
                </c:pt>
                <c:pt idx="18">
                  <c:v>4.2351210827242838</c:v>
                </c:pt>
              </c:numCache>
            </c:numRef>
          </c:val>
        </c:ser>
        <c:ser>
          <c:idx val="2"/>
          <c:order val="2"/>
          <c:tx>
            <c:strRef>
              <c:f>'Diagram data Rcl'!$F$5</c:f>
              <c:strCache>
                <c:ptCount val="1"/>
                <c:pt idx="0">
                  <c:v>neutral</c:v>
                </c:pt>
              </c:strCache>
            </c:strRef>
          </c:tx>
          <c:spPr>
            <a:solidFill>
              <a:srgbClr val="00B050">
                <a:alpha val="50000"/>
              </a:srgbClr>
            </a:solidFill>
            <a:ln w="25400">
              <a:noFill/>
            </a:ln>
          </c:spPr>
          <c:cat>
            <c:strRef>
              <c:f>'Diagram data Rcl'!$L$8:$L$26</c:f>
              <c:strCache>
                <c:ptCount val="19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  <c:pt idx="18">
                  <c:v>Seat</c:v>
                </c:pt>
              </c:strCache>
            </c:strRef>
          </c:cat>
          <c:val>
            <c:numRef>
              <c:f>'Diagram data Rcl'!$F$6:$F$24</c:f>
              <c:numCache>
                <c:formatCode>0.0</c:formatCode>
                <c:ptCount val="19"/>
                <c:pt idx="0">
                  <c:v>3.2549955478748487</c:v>
                </c:pt>
                <c:pt idx="1">
                  <c:v>6.5824125917701615</c:v>
                </c:pt>
                <c:pt idx="2">
                  <c:v>3.5122329659833618</c:v>
                </c:pt>
                <c:pt idx="3">
                  <c:v>7.2153753111629584</c:v>
                </c:pt>
                <c:pt idx="4">
                  <c:v>6.4800445960293551</c:v>
                </c:pt>
                <c:pt idx="5">
                  <c:v>7.8617278613778474</c:v>
                </c:pt>
                <c:pt idx="6">
                  <c:v>6.4302859795439495</c:v>
                </c:pt>
                <c:pt idx="7">
                  <c:v>6.1197338131031565</c:v>
                </c:pt>
                <c:pt idx="8">
                  <c:v>4.4153846479099457</c:v>
                </c:pt>
                <c:pt idx="9">
                  <c:v>4.6720802578810279</c:v>
                </c:pt>
                <c:pt idx="10">
                  <c:v>6.5263742277375485</c:v>
                </c:pt>
                <c:pt idx="11">
                  <c:v>6.7080903797070057</c:v>
                </c:pt>
                <c:pt idx="12">
                  <c:v>4.1407457025020236</c:v>
                </c:pt>
                <c:pt idx="13">
                  <c:v>4.4301465878163171</c:v>
                </c:pt>
                <c:pt idx="14">
                  <c:v>4.1912997399870484</c:v>
                </c:pt>
                <c:pt idx="15">
                  <c:v>4.4058868241245932</c:v>
                </c:pt>
                <c:pt idx="16">
                  <c:v>3.8873761690336082</c:v>
                </c:pt>
                <c:pt idx="17">
                  <c:v>3.9350378903555026</c:v>
                </c:pt>
                <c:pt idx="18">
                  <c:v>4.2351210827242802</c:v>
                </c:pt>
              </c:numCache>
            </c:numRef>
          </c:val>
        </c:ser>
        <c:ser>
          <c:idx val="3"/>
          <c:order val="3"/>
          <c:tx>
            <c:strRef>
              <c:f>'Diagram data Rcl'!$G$5</c:f>
              <c:strCache>
                <c:ptCount val="1"/>
                <c:pt idx="0">
                  <c:v>warm comfort</c:v>
                </c:pt>
              </c:strCache>
            </c:strRef>
          </c:tx>
          <c:spPr>
            <a:solidFill>
              <a:srgbClr val="FF0000">
                <a:alpha val="50000"/>
              </a:srgbClr>
            </a:solidFill>
            <a:ln w="38100">
              <a:noFill/>
              <a:prstDash val="solid"/>
            </a:ln>
          </c:spPr>
          <c:cat>
            <c:strRef>
              <c:f>'Diagram data Rcl'!$L$8:$L$26</c:f>
              <c:strCache>
                <c:ptCount val="19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  <c:pt idx="18">
                  <c:v>Seat</c:v>
                </c:pt>
              </c:strCache>
            </c:strRef>
          </c:cat>
          <c:val>
            <c:numRef>
              <c:f>'Diagram data Rcl'!$G$6:$G$24</c:f>
              <c:numCache>
                <c:formatCode>0.0</c:formatCode>
                <c:ptCount val="19"/>
                <c:pt idx="0">
                  <c:v>3.2549955478748558</c:v>
                </c:pt>
                <c:pt idx="1">
                  <c:v>6.5824125917701615</c:v>
                </c:pt>
                <c:pt idx="2">
                  <c:v>3.5122329659833618</c:v>
                </c:pt>
                <c:pt idx="3">
                  <c:v>7.2153753111629513</c:v>
                </c:pt>
                <c:pt idx="4">
                  <c:v>6.4800445960293587</c:v>
                </c:pt>
                <c:pt idx="5">
                  <c:v>7.861727861377851</c:v>
                </c:pt>
                <c:pt idx="6">
                  <c:v>6.4302859795439531</c:v>
                </c:pt>
                <c:pt idx="7">
                  <c:v>6.1197338131031529</c:v>
                </c:pt>
                <c:pt idx="8">
                  <c:v>4.4153846479099492</c:v>
                </c:pt>
                <c:pt idx="9">
                  <c:v>4.6720802578810314</c:v>
                </c:pt>
                <c:pt idx="10">
                  <c:v>6.5263742277375556</c:v>
                </c:pt>
                <c:pt idx="11">
                  <c:v>6.7080903797070057</c:v>
                </c:pt>
                <c:pt idx="12">
                  <c:v>4.1407457025020271</c:v>
                </c:pt>
                <c:pt idx="13">
                  <c:v>4.4301465878163171</c:v>
                </c:pt>
                <c:pt idx="14">
                  <c:v>4.1912997399870555</c:v>
                </c:pt>
                <c:pt idx="15">
                  <c:v>4.4058868241245932</c:v>
                </c:pt>
                <c:pt idx="16">
                  <c:v>3.8873761690336153</c:v>
                </c:pt>
                <c:pt idx="17">
                  <c:v>3.935037890355499</c:v>
                </c:pt>
                <c:pt idx="18">
                  <c:v>4.2351210827242838</c:v>
                </c:pt>
              </c:numCache>
            </c:numRef>
          </c:val>
        </c:ser>
        <c:ser>
          <c:idx val="4"/>
          <c:order val="4"/>
          <c:tx>
            <c:strRef>
              <c:f>'Diagram data Rcl'!$H$5</c:f>
              <c:strCache>
                <c:ptCount val="1"/>
                <c:pt idx="0">
                  <c:v>too warm</c:v>
                </c:pt>
              </c:strCache>
            </c:strRef>
          </c:tx>
          <c:spPr>
            <a:noFill/>
            <a:ln w="38100">
              <a:noFill/>
            </a:ln>
          </c:spPr>
          <c:cat>
            <c:strRef>
              <c:f>'Diagram data Rcl'!$L$8:$L$26</c:f>
              <c:strCache>
                <c:ptCount val="19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  <c:pt idx="18">
                  <c:v>Seat</c:v>
                </c:pt>
              </c:strCache>
            </c:strRef>
          </c:cat>
          <c:val>
            <c:numRef>
              <c:f>'Diagram data Rcl'!$H$6:$H$24</c:f>
              <c:numCache>
                <c:formatCode>General</c:formatCode>
                <c:ptCount val="19"/>
              </c:numCache>
            </c:numRef>
          </c:val>
        </c:ser>
        <c:axId val="74656000"/>
        <c:axId val="74657792"/>
      </c:areaChart>
      <c:lineChart>
        <c:grouping val="standard"/>
        <c:ser>
          <c:idx val="7"/>
          <c:order val="5"/>
          <c:tx>
            <c:v>2</c:v>
          </c:tx>
          <c:spPr>
            <a:ln w="6350">
              <a:solidFill>
                <a:srgbClr val="0000CC"/>
              </a:solidFill>
            </a:ln>
          </c:spPr>
          <c:marker>
            <c:symbol val="none"/>
          </c:marker>
          <c:val>
            <c:numRef>
              <c:f>'Diagram data Rcl'!$N$8:$N$26</c:f>
              <c:numCache>
                <c:formatCode>0.00</c:formatCode>
                <c:ptCount val="19"/>
                <c:pt idx="0">
                  <c:v>21.653043203737873</c:v>
                </c:pt>
                <c:pt idx="1">
                  <c:v>17.990562885207968</c:v>
                </c:pt>
                <c:pt idx="2">
                  <c:v>25.457710677128965</c:v>
                </c:pt>
                <c:pt idx="3">
                  <c:v>17.686212406224243</c:v>
                </c:pt>
                <c:pt idx="4">
                  <c:v>19.348777218245818</c:v>
                </c:pt>
                <c:pt idx="5">
                  <c:v>14.144097580879023</c:v>
                </c:pt>
                <c:pt idx="6">
                  <c:v>17.680482739119498</c:v>
                </c:pt>
                <c:pt idx="7">
                  <c:v>18.468637644944362</c:v>
                </c:pt>
                <c:pt idx="8">
                  <c:v>22.794130431489211</c:v>
                </c:pt>
                <c:pt idx="9">
                  <c:v>22.142658871586299</c:v>
                </c:pt>
                <c:pt idx="10">
                  <c:v>21.049939250905382</c:v>
                </c:pt>
                <c:pt idx="11">
                  <c:v>20.68936611718977</c:v>
                </c:pt>
                <c:pt idx="12">
                  <c:v>22.403872256786201</c:v>
                </c:pt>
                <c:pt idx="13">
                  <c:v>21.593407215893713</c:v>
                </c:pt>
                <c:pt idx="14">
                  <c:v>22.262296048361385</c:v>
                </c:pt>
                <c:pt idx="15">
                  <c:v>21.66134650485305</c:v>
                </c:pt>
                <c:pt idx="16">
                  <c:v>23.113431763075823</c:v>
                </c:pt>
                <c:pt idx="17">
                  <c:v>22.979955464694076</c:v>
                </c:pt>
                <c:pt idx="18">
                  <c:v>23.303604444914313</c:v>
                </c:pt>
              </c:numCache>
            </c:numRef>
          </c:val>
        </c:ser>
        <c:ser>
          <c:idx val="5"/>
          <c:order val="6"/>
          <c:tx>
            <c:v>3</c:v>
          </c:tx>
          <c:spPr>
            <a:ln w="635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'Diagram data Rcl'!$O$8:$O$26</c:f>
              <c:numCache>
                <c:formatCode>0.00</c:formatCode>
                <c:ptCount val="19"/>
                <c:pt idx="0">
                  <c:v>23.280540977675297</c:v>
                </c:pt>
                <c:pt idx="1">
                  <c:v>21.281769181093047</c:v>
                </c:pt>
                <c:pt idx="2">
                  <c:v>27.213827160120648</c:v>
                </c:pt>
                <c:pt idx="3">
                  <c:v>21.293900061805722</c:v>
                </c:pt>
                <c:pt idx="4">
                  <c:v>22.588799516260494</c:v>
                </c:pt>
                <c:pt idx="5">
                  <c:v>18.074961511567949</c:v>
                </c:pt>
                <c:pt idx="6">
                  <c:v>20.895625728891474</c:v>
                </c:pt>
                <c:pt idx="7">
                  <c:v>21.528504551495939</c:v>
                </c:pt>
                <c:pt idx="8">
                  <c:v>25.001822755444184</c:v>
                </c:pt>
                <c:pt idx="9">
                  <c:v>24.478699000526817</c:v>
                </c:pt>
                <c:pt idx="10">
                  <c:v>24.313126364774156</c:v>
                </c:pt>
                <c:pt idx="11">
                  <c:v>24.043411307043272</c:v>
                </c:pt>
                <c:pt idx="12">
                  <c:v>24.474245108037213</c:v>
                </c:pt>
                <c:pt idx="13">
                  <c:v>23.808480509801868</c:v>
                </c:pt>
                <c:pt idx="14">
                  <c:v>24.357945918354908</c:v>
                </c:pt>
                <c:pt idx="15">
                  <c:v>23.864289916915347</c:v>
                </c:pt>
                <c:pt idx="16">
                  <c:v>25.057119847592627</c:v>
                </c:pt>
                <c:pt idx="17">
                  <c:v>24.947474409871827</c:v>
                </c:pt>
                <c:pt idx="18">
                  <c:v>25.421164986276452</c:v>
                </c:pt>
              </c:numCache>
            </c:numRef>
          </c:val>
        </c:ser>
        <c:ser>
          <c:idx val="8"/>
          <c:order val="7"/>
          <c:tx>
            <c:v>4</c:v>
          </c:tx>
          <c:spPr>
            <a:ln w="63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'Diagram data Rcl'!$P$8:$P$26</c:f>
              <c:numCache>
                <c:formatCode>0.00</c:formatCode>
                <c:ptCount val="19"/>
                <c:pt idx="0">
                  <c:v>24.908038751612722</c:v>
                </c:pt>
                <c:pt idx="1">
                  <c:v>24.572975476978129</c:v>
                </c:pt>
                <c:pt idx="2">
                  <c:v>28.969943643112327</c:v>
                </c:pt>
                <c:pt idx="3">
                  <c:v>24.901587717387201</c:v>
                </c:pt>
                <c:pt idx="4">
                  <c:v>25.828821814275173</c:v>
                </c:pt>
                <c:pt idx="5">
                  <c:v>22.005825442256871</c:v>
                </c:pt>
                <c:pt idx="6">
                  <c:v>24.110768718663447</c:v>
                </c:pt>
                <c:pt idx="7">
                  <c:v>24.588371458047519</c:v>
                </c:pt>
                <c:pt idx="8">
                  <c:v>27.209515079399157</c:v>
                </c:pt>
                <c:pt idx="9">
                  <c:v>26.814739129467327</c:v>
                </c:pt>
                <c:pt idx="10">
                  <c:v>27.57631347864293</c:v>
                </c:pt>
                <c:pt idx="11">
                  <c:v>27.397456496896776</c:v>
                </c:pt>
                <c:pt idx="12">
                  <c:v>26.544617959288225</c:v>
                </c:pt>
                <c:pt idx="13">
                  <c:v>26.02355380371003</c:v>
                </c:pt>
                <c:pt idx="14">
                  <c:v>26.453595788348434</c:v>
                </c:pt>
                <c:pt idx="15">
                  <c:v>26.067233328977643</c:v>
                </c:pt>
                <c:pt idx="16">
                  <c:v>27.000807932109431</c:v>
                </c:pt>
                <c:pt idx="17">
                  <c:v>26.914993355049578</c:v>
                </c:pt>
                <c:pt idx="18">
                  <c:v>27.538725527638594</c:v>
                </c:pt>
              </c:numCache>
            </c:numRef>
          </c:val>
        </c:ser>
        <c:ser>
          <c:idx val="6"/>
          <c:order val="8"/>
          <c:tx>
            <c:v>1</c:v>
          </c:tx>
          <c:spPr>
            <a:ln w="6350">
              <a:solidFill>
                <a:srgbClr val="0000CC"/>
              </a:solidFill>
            </a:ln>
          </c:spPr>
          <c:marker>
            <c:symbol val="none"/>
          </c:marker>
          <c:val>
            <c:numRef>
              <c:f>'Diagram data Rcl'!$M$8:$M$26</c:f>
              <c:numCache>
                <c:formatCode>0.00</c:formatCode>
                <c:ptCount val="19"/>
                <c:pt idx="0">
                  <c:v>18.398047655863017</c:v>
                </c:pt>
                <c:pt idx="1">
                  <c:v>11.408150293437807</c:v>
                </c:pt>
                <c:pt idx="2">
                  <c:v>21.945477711145607</c:v>
                </c:pt>
                <c:pt idx="3">
                  <c:v>10.470837095061292</c:v>
                </c:pt>
                <c:pt idx="4">
                  <c:v>12.868732622216463</c:v>
                </c:pt>
                <c:pt idx="5">
                  <c:v>6.2823697195011725</c:v>
                </c:pt>
                <c:pt idx="6">
                  <c:v>11.250196759575545</c:v>
                </c:pt>
                <c:pt idx="7">
                  <c:v>12.348903831841206</c:v>
                </c:pt>
                <c:pt idx="8">
                  <c:v>18.378745783579262</c:v>
                </c:pt>
                <c:pt idx="9">
                  <c:v>17.470578613705271</c:v>
                </c:pt>
                <c:pt idx="10">
                  <c:v>14.523565023167823</c:v>
                </c:pt>
                <c:pt idx="11">
                  <c:v>13.981275737482761</c:v>
                </c:pt>
                <c:pt idx="12">
                  <c:v>18.263126554284174</c:v>
                </c:pt>
                <c:pt idx="13">
                  <c:v>17.163260628077392</c:v>
                </c:pt>
                <c:pt idx="14">
                  <c:v>18.07099630837433</c:v>
                </c:pt>
                <c:pt idx="15">
                  <c:v>17.25545968072846</c:v>
                </c:pt>
                <c:pt idx="16">
                  <c:v>19.226055594042208</c:v>
                </c:pt>
                <c:pt idx="17">
                  <c:v>19.044917574338577</c:v>
                </c:pt>
                <c:pt idx="18">
                  <c:v>19.06848336219003</c:v>
                </c:pt>
              </c:numCache>
            </c:numRef>
          </c:val>
        </c:ser>
        <c:ser>
          <c:idx val="9"/>
          <c:order val="9"/>
          <c:tx>
            <c:v>5</c:v>
          </c:tx>
          <c:spPr>
            <a:ln w="63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'Diagram data Rcl'!$Q$8:$Q$26</c:f>
              <c:numCache>
                <c:formatCode>0.00</c:formatCode>
                <c:ptCount val="19"/>
                <c:pt idx="0">
                  <c:v>28.163034299487578</c:v>
                </c:pt>
                <c:pt idx="1">
                  <c:v>31.155388068748291</c:v>
                </c:pt>
                <c:pt idx="2">
                  <c:v>32.482176609095688</c:v>
                </c:pt>
                <c:pt idx="3">
                  <c:v>32.116963028550153</c:v>
                </c:pt>
                <c:pt idx="4">
                  <c:v>32.308866410304532</c:v>
                </c:pt>
                <c:pt idx="5">
                  <c:v>29.867553303634722</c:v>
                </c:pt>
                <c:pt idx="6">
                  <c:v>30.5410546982074</c:v>
                </c:pt>
                <c:pt idx="7">
                  <c:v>30.708105271150671</c:v>
                </c:pt>
                <c:pt idx="8">
                  <c:v>31.624899727309106</c:v>
                </c:pt>
                <c:pt idx="9">
                  <c:v>31.486819387348358</c:v>
                </c:pt>
                <c:pt idx="10">
                  <c:v>34.102687706380486</c:v>
                </c:pt>
                <c:pt idx="11">
                  <c:v>34.105546876603782</c:v>
                </c:pt>
                <c:pt idx="12">
                  <c:v>30.685363661790252</c:v>
                </c:pt>
                <c:pt idx="13">
                  <c:v>30.453700391526347</c:v>
                </c:pt>
                <c:pt idx="14">
                  <c:v>30.644895528335489</c:v>
                </c:pt>
                <c:pt idx="15">
                  <c:v>30.473120153102236</c:v>
                </c:pt>
                <c:pt idx="16">
                  <c:v>30.888184101143047</c:v>
                </c:pt>
                <c:pt idx="17">
                  <c:v>30.850031245405077</c:v>
                </c:pt>
                <c:pt idx="18">
                  <c:v>31.773846610362877</c:v>
                </c:pt>
              </c:numCache>
            </c:numRef>
          </c:val>
        </c:ser>
        <c:ser>
          <c:idx val="10"/>
          <c:order val="10"/>
          <c:tx>
            <c:v>Teq</c:v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'Comfort zones diagram'!$G$6:$G$24</c:f>
              <c:numCache>
                <c:formatCode>0.00</c:formatCode>
                <c:ptCount val="19"/>
                <c:pt idx="0">
                  <c:v>24.531298342541412</c:v>
                </c:pt>
                <c:pt idx="1">
                  <c:v>24.531298342541412</c:v>
                </c:pt>
                <c:pt idx="2">
                  <c:v>24.531298342541412</c:v>
                </c:pt>
                <c:pt idx="3">
                  <c:v>24.531298342541412</c:v>
                </c:pt>
                <c:pt idx="4">
                  <c:v>24.531298342541412</c:v>
                </c:pt>
                <c:pt idx="5">
                  <c:v>24.531298342541412</c:v>
                </c:pt>
                <c:pt idx="6">
                  <c:v>24.531298342541412</c:v>
                </c:pt>
                <c:pt idx="7">
                  <c:v>24.531298342541412</c:v>
                </c:pt>
                <c:pt idx="8">
                  <c:v>24.531298342541412</c:v>
                </c:pt>
                <c:pt idx="9">
                  <c:v>24.531298342541412</c:v>
                </c:pt>
                <c:pt idx="10">
                  <c:v>24.531298342541412</c:v>
                </c:pt>
                <c:pt idx="11">
                  <c:v>24.531298342541412</c:v>
                </c:pt>
                <c:pt idx="12">
                  <c:v>24.531298342541412</c:v>
                </c:pt>
                <c:pt idx="13">
                  <c:v>24.531298342541412</c:v>
                </c:pt>
                <c:pt idx="14">
                  <c:v>24.531298342541412</c:v>
                </c:pt>
                <c:pt idx="15">
                  <c:v>24.531298342541412</c:v>
                </c:pt>
                <c:pt idx="16">
                  <c:v>24.531298342541412</c:v>
                </c:pt>
                <c:pt idx="17">
                  <c:v>24.531298342541412</c:v>
                </c:pt>
                <c:pt idx="18">
                  <c:v>24.531298342541412</c:v>
                </c:pt>
              </c:numCache>
            </c:numRef>
          </c:val>
        </c:ser>
        <c:ser>
          <c:idx val="11"/>
          <c:order val="11"/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'Comfort zones diagram'!$G$32:$G$49</c:f>
              <c:numCache>
                <c:formatCode>0.00</c:formatCode>
                <c:ptCount val="18"/>
              </c:numCache>
            </c:numRef>
          </c:val>
        </c:ser>
        <c:marker val="1"/>
        <c:axId val="74656000"/>
        <c:axId val="74657792"/>
      </c:lineChart>
      <c:catAx>
        <c:axId val="74656000"/>
        <c:scaling>
          <c:orientation val="minMax"/>
        </c:scaling>
        <c:axPos val="b"/>
        <c:numFmt formatCode="General" sourceLinked="1"/>
        <c:tickLblPos val="nextTo"/>
        <c:txPr>
          <a:bodyPr rot="-2700000" vert="horz"/>
          <a:lstStyle/>
          <a:p>
            <a:pPr>
              <a:defRPr/>
            </a:pPr>
            <a:endParaRPr lang="cs-CZ"/>
          </a:p>
        </c:txPr>
        <c:crossAx val="74657792"/>
        <c:crosses val="autoZero"/>
        <c:lblAlgn val="ctr"/>
        <c:lblOffset val="100"/>
        <c:tickLblSkip val="1"/>
      </c:catAx>
      <c:valAx>
        <c:axId val="74657792"/>
        <c:scaling>
          <c:orientation val="minMax"/>
          <c:max val="40"/>
          <c:min val="5"/>
        </c:scaling>
        <c:axPos val="l"/>
        <c:majorGridlines/>
        <c:title>
          <c:tx>
            <c:rich>
              <a:bodyPr rot="0" vert="horz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 T</a:t>
                </a:r>
                <a:r>
                  <a:rPr lang="cs-CZ" sz="1000" b="1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eq </a:t>
                </a: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[°C]</a:t>
                </a:r>
                <a:r>
                  <a:rPr lang="cs-CZ" sz="1000" b="1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 </a:t>
                </a:r>
              </a:p>
            </c:rich>
          </c:tx>
          <c:layout>
            <c:manualLayout>
              <c:xMode val="edge"/>
              <c:yMode val="edge"/>
              <c:x val="7.2254335260115614E-3"/>
              <c:y val="0.41411764705882381"/>
            </c:manualLayout>
          </c:layout>
          <c:spPr>
            <a:noFill/>
            <a:ln w="25400">
              <a:noFill/>
            </a:ln>
          </c:spPr>
        </c:title>
        <c:numFmt formatCode="0.0" sourceLinked="1"/>
        <c:minorTickMark val="out"/>
        <c:tickLblPos val="nextTo"/>
        <c:crossAx val="74656000"/>
        <c:crosses val="autoZero"/>
        <c:crossBetween val="midCat"/>
        <c:majorUnit val="5"/>
        <c:minorUnit val="1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82801114844358725"/>
          <c:y val="8.7651828756305047E-2"/>
          <c:w val="0.15895953559551237"/>
          <c:h val="0.69648763703194816"/>
        </c:manualLayout>
      </c:layout>
    </c:legend>
    <c:plotVisOnly val="1"/>
    <c:dispBlanksAs val="zero"/>
  </c:chart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/>
              <a:t> Comfort Zones</a:t>
            </a:r>
            <a:r>
              <a:rPr lang="en-US"/>
              <a:t> - </a:t>
            </a:r>
            <a:r>
              <a:rPr lang="cs-CZ"/>
              <a:t> Newton</a:t>
            </a:r>
          </a:p>
        </c:rich>
      </c:tx>
      <c:overlay val="1"/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41618497109838"/>
          <c:y val="9.003763791271055E-2"/>
          <c:w val="0.7037572254335358"/>
          <c:h val="0.69474748542339215"/>
        </c:manualLayout>
      </c:layout>
      <c:areaChart>
        <c:grouping val="stacked"/>
        <c:ser>
          <c:idx val="0"/>
          <c:order val="0"/>
          <c:tx>
            <c:strRef>
              <c:f>'Diagram data Rcl'!$D$5</c:f>
              <c:strCache>
                <c:ptCount val="1"/>
                <c:pt idx="0">
                  <c:v> too cold</c:v>
                </c:pt>
              </c:strCache>
            </c:strRef>
          </c:tx>
          <c:spPr>
            <a:noFill/>
            <a:ln w="25400">
              <a:noFill/>
            </a:ln>
          </c:spPr>
          <c:cat>
            <c:strRef>
              <c:f>'Diagram data Rcl'!$L$8:$L$25</c:f>
              <c:strCache>
                <c:ptCount val="18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</c:strCache>
            </c:strRef>
          </c:cat>
          <c:val>
            <c:numRef>
              <c:f>'Diagram data Rcl'!$D$6:$D$23</c:f>
              <c:numCache>
                <c:formatCode>0.0</c:formatCode>
                <c:ptCount val="18"/>
                <c:pt idx="0">
                  <c:v>18.398047655863017</c:v>
                </c:pt>
                <c:pt idx="1">
                  <c:v>11.408150293437807</c:v>
                </c:pt>
                <c:pt idx="2">
                  <c:v>21.945477711145607</c:v>
                </c:pt>
                <c:pt idx="3">
                  <c:v>10.470837095061292</c:v>
                </c:pt>
                <c:pt idx="4">
                  <c:v>12.868732622216463</c:v>
                </c:pt>
                <c:pt idx="5">
                  <c:v>6.2823697195011725</c:v>
                </c:pt>
                <c:pt idx="6">
                  <c:v>11.250196759575545</c:v>
                </c:pt>
                <c:pt idx="7">
                  <c:v>12.348903831841206</c:v>
                </c:pt>
                <c:pt idx="8">
                  <c:v>18.378745783579262</c:v>
                </c:pt>
                <c:pt idx="9">
                  <c:v>17.470578613705271</c:v>
                </c:pt>
                <c:pt idx="10">
                  <c:v>14.523565023167823</c:v>
                </c:pt>
                <c:pt idx="11">
                  <c:v>13.981275737482761</c:v>
                </c:pt>
                <c:pt idx="12">
                  <c:v>18.263126554284174</c:v>
                </c:pt>
                <c:pt idx="13">
                  <c:v>17.163260628077392</c:v>
                </c:pt>
                <c:pt idx="14">
                  <c:v>18.07099630837433</c:v>
                </c:pt>
                <c:pt idx="15">
                  <c:v>17.25545968072846</c:v>
                </c:pt>
                <c:pt idx="16">
                  <c:v>19.226055594042208</c:v>
                </c:pt>
                <c:pt idx="17">
                  <c:v>19.044917574338577</c:v>
                </c:pt>
              </c:numCache>
            </c:numRef>
          </c:val>
        </c:ser>
        <c:ser>
          <c:idx val="1"/>
          <c:order val="1"/>
          <c:tx>
            <c:strRef>
              <c:f>'Diagram data Rcl'!$E$5</c:f>
              <c:strCache>
                <c:ptCount val="1"/>
                <c:pt idx="0">
                  <c:v>cold comfort</c:v>
                </c:pt>
              </c:strCache>
            </c:strRef>
          </c:tx>
          <c:spPr>
            <a:solidFill>
              <a:schemeClr val="accent1">
                <a:alpha val="50000"/>
              </a:schemeClr>
            </a:solidFill>
            <a:ln w="38100">
              <a:noFill/>
            </a:ln>
          </c:spPr>
          <c:cat>
            <c:strRef>
              <c:f>'Diagram data Rcl'!$L$8:$L$25</c:f>
              <c:strCache>
                <c:ptCount val="18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</c:strCache>
            </c:strRef>
          </c:cat>
          <c:val>
            <c:numRef>
              <c:f>'Diagram data Rcl'!$E$6:$E$23</c:f>
              <c:numCache>
                <c:formatCode>0.0</c:formatCode>
                <c:ptCount val="18"/>
                <c:pt idx="0">
                  <c:v>3.2549955478748558</c:v>
                </c:pt>
                <c:pt idx="1">
                  <c:v>6.5824125917701615</c:v>
                </c:pt>
                <c:pt idx="2">
                  <c:v>3.5122329659833582</c:v>
                </c:pt>
                <c:pt idx="3">
                  <c:v>7.2153753111629513</c:v>
                </c:pt>
                <c:pt idx="4">
                  <c:v>6.4800445960293551</c:v>
                </c:pt>
                <c:pt idx="5">
                  <c:v>7.861727861377851</c:v>
                </c:pt>
                <c:pt idx="6">
                  <c:v>6.4302859795439531</c:v>
                </c:pt>
                <c:pt idx="7">
                  <c:v>6.1197338131031565</c:v>
                </c:pt>
                <c:pt idx="8">
                  <c:v>4.4153846479099492</c:v>
                </c:pt>
                <c:pt idx="9">
                  <c:v>4.6720802578810279</c:v>
                </c:pt>
                <c:pt idx="10">
                  <c:v>6.5263742277375592</c:v>
                </c:pt>
                <c:pt idx="11">
                  <c:v>6.7080903797070093</c:v>
                </c:pt>
                <c:pt idx="12">
                  <c:v>4.1407457025020271</c:v>
                </c:pt>
                <c:pt idx="13">
                  <c:v>4.4301465878163206</c:v>
                </c:pt>
                <c:pt idx="14">
                  <c:v>4.1912997399870555</c:v>
                </c:pt>
                <c:pt idx="15">
                  <c:v>4.4058868241245897</c:v>
                </c:pt>
                <c:pt idx="16">
                  <c:v>3.8873761690336153</c:v>
                </c:pt>
                <c:pt idx="17">
                  <c:v>3.935037890355499</c:v>
                </c:pt>
              </c:numCache>
            </c:numRef>
          </c:val>
        </c:ser>
        <c:ser>
          <c:idx val="2"/>
          <c:order val="2"/>
          <c:tx>
            <c:strRef>
              <c:f>'Diagram data Rcl'!$F$5</c:f>
              <c:strCache>
                <c:ptCount val="1"/>
                <c:pt idx="0">
                  <c:v>neutral</c:v>
                </c:pt>
              </c:strCache>
            </c:strRef>
          </c:tx>
          <c:spPr>
            <a:solidFill>
              <a:srgbClr val="00B050">
                <a:alpha val="50000"/>
              </a:srgbClr>
            </a:solidFill>
            <a:ln w="25400">
              <a:noFill/>
            </a:ln>
          </c:spPr>
          <c:cat>
            <c:strRef>
              <c:f>'Diagram data Rcl'!$L$8:$L$25</c:f>
              <c:strCache>
                <c:ptCount val="18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</c:strCache>
            </c:strRef>
          </c:cat>
          <c:val>
            <c:numRef>
              <c:f>'Diagram data Rcl'!$F$6:$F$23</c:f>
              <c:numCache>
                <c:formatCode>0.0</c:formatCode>
                <c:ptCount val="18"/>
                <c:pt idx="0">
                  <c:v>3.2549955478748487</c:v>
                </c:pt>
                <c:pt idx="1">
                  <c:v>6.5824125917701615</c:v>
                </c:pt>
                <c:pt idx="2">
                  <c:v>3.5122329659833618</c:v>
                </c:pt>
                <c:pt idx="3">
                  <c:v>7.2153753111629584</c:v>
                </c:pt>
                <c:pt idx="4">
                  <c:v>6.4800445960293551</c:v>
                </c:pt>
                <c:pt idx="5">
                  <c:v>7.8617278613778474</c:v>
                </c:pt>
                <c:pt idx="6">
                  <c:v>6.4302859795439495</c:v>
                </c:pt>
                <c:pt idx="7">
                  <c:v>6.1197338131031565</c:v>
                </c:pt>
                <c:pt idx="8">
                  <c:v>4.4153846479099457</c:v>
                </c:pt>
                <c:pt idx="9">
                  <c:v>4.6720802578810279</c:v>
                </c:pt>
                <c:pt idx="10">
                  <c:v>6.5263742277375485</c:v>
                </c:pt>
                <c:pt idx="11">
                  <c:v>6.7080903797070057</c:v>
                </c:pt>
                <c:pt idx="12">
                  <c:v>4.1407457025020236</c:v>
                </c:pt>
                <c:pt idx="13">
                  <c:v>4.4301465878163171</c:v>
                </c:pt>
                <c:pt idx="14">
                  <c:v>4.1912997399870484</c:v>
                </c:pt>
                <c:pt idx="15">
                  <c:v>4.4058868241245932</c:v>
                </c:pt>
                <c:pt idx="16">
                  <c:v>3.8873761690336082</c:v>
                </c:pt>
                <c:pt idx="17">
                  <c:v>3.9350378903555026</c:v>
                </c:pt>
              </c:numCache>
            </c:numRef>
          </c:val>
        </c:ser>
        <c:ser>
          <c:idx val="3"/>
          <c:order val="3"/>
          <c:tx>
            <c:strRef>
              <c:f>'Diagram data Rcl'!$G$5</c:f>
              <c:strCache>
                <c:ptCount val="1"/>
                <c:pt idx="0">
                  <c:v>warm comfort</c:v>
                </c:pt>
              </c:strCache>
            </c:strRef>
          </c:tx>
          <c:spPr>
            <a:solidFill>
              <a:srgbClr val="FF0000">
                <a:alpha val="50000"/>
              </a:srgbClr>
            </a:solidFill>
            <a:ln w="38100">
              <a:noFill/>
              <a:prstDash val="solid"/>
            </a:ln>
          </c:spPr>
          <c:cat>
            <c:strRef>
              <c:f>'Diagram data Rcl'!$L$8:$L$25</c:f>
              <c:strCache>
                <c:ptCount val="18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</c:strCache>
            </c:strRef>
          </c:cat>
          <c:val>
            <c:numRef>
              <c:f>'Diagram data Rcl'!$G$6:$G$23</c:f>
              <c:numCache>
                <c:formatCode>0.0</c:formatCode>
                <c:ptCount val="18"/>
                <c:pt idx="0">
                  <c:v>3.2549955478748558</c:v>
                </c:pt>
                <c:pt idx="1">
                  <c:v>6.5824125917701615</c:v>
                </c:pt>
                <c:pt idx="2">
                  <c:v>3.5122329659833618</c:v>
                </c:pt>
                <c:pt idx="3">
                  <c:v>7.2153753111629513</c:v>
                </c:pt>
                <c:pt idx="4">
                  <c:v>6.4800445960293587</c:v>
                </c:pt>
                <c:pt idx="5">
                  <c:v>7.861727861377851</c:v>
                </c:pt>
                <c:pt idx="6">
                  <c:v>6.4302859795439531</c:v>
                </c:pt>
                <c:pt idx="7">
                  <c:v>6.1197338131031529</c:v>
                </c:pt>
                <c:pt idx="8">
                  <c:v>4.4153846479099492</c:v>
                </c:pt>
                <c:pt idx="9">
                  <c:v>4.6720802578810314</c:v>
                </c:pt>
                <c:pt idx="10">
                  <c:v>6.5263742277375556</c:v>
                </c:pt>
                <c:pt idx="11">
                  <c:v>6.7080903797070057</c:v>
                </c:pt>
                <c:pt idx="12">
                  <c:v>4.1407457025020271</c:v>
                </c:pt>
                <c:pt idx="13">
                  <c:v>4.4301465878163171</c:v>
                </c:pt>
                <c:pt idx="14">
                  <c:v>4.1912997399870555</c:v>
                </c:pt>
                <c:pt idx="15">
                  <c:v>4.4058868241245932</c:v>
                </c:pt>
                <c:pt idx="16">
                  <c:v>3.8873761690336153</c:v>
                </c:pt>
                <c:pt idx="17">
                  <c:v>3.935037890355499</c:v>
                </c:pt>
              </c:numCache>
            </c:numRef>
          </c:val>
        </c:ser>
        <c:ser>
          <c:idx val="4"/>
          <c:order val="4"/>
          <c:tx>
            <c:strRef>
              <c:f>'Diagram data Rcl'!$H$5</c:f>
              <c:strCache>
                <c:ptCount val="1"/>
                <c:pt idx="0">
                  <c:v>too warm</c:v>
                </c:pt>
              </c:strCache>
            </c:strRef>
          </c:tx>
          <c:spPr>
            <a:noFill/>
            <a:ln w="38100">
              <a:noFill/>
            </a:ln>
          </c:spPr>
          <c:cat>
            <c:strRef>
              <c:f>'Diagram data Rcl'!$L$8:$L$25</c:f>
              <c:strCache>
                <c:ptCount val="18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</c:strCache>
            </c:strRef>
          </c:cat>
          <c:val>
            <c:numRef>
              <c:f>'Diagram data Rcl'!$H$6:$H$23</c:f>
              <c:numCache>
                <c:formatCode>General</c:formatCode>
                <c:ptCount val="18"/>
              </c:numCache>
            </c:numRef>
          </c:val>
        </c:ser>
        <c:axId val="74678272"/>
        <c:axId val="74679808"/>
      </c:areaChart>
      <c:lineChart>
        <c:grouping val="standard"/>
        <c:ser>
          <c:idx val="7"/>
          <c:order val="5"/>
          <c:tx>
            <c:v>2</c:v>
          </c:tx>
          <c:spPr>
            <a:ln w="6350">
              <a:solidFill>
                <a:srgbClr val="0000CC"/>
              </a:solidFill>
            </a:ln>
          </c:spPr>
          <c:marker>
            <c:symbol val="none"/>
          </c:marker>
          <c:val>
            <c:numRef>
              <c:f>'Diagram data Rcl'!$N$8:$N$25</c:f>
              <c:numCache>
                <c:formatCode>0.00</c:formatCode>
                <c:ptCount val="18"/>
                <c:pt idx="0">
                  <c:v>21.653043203737873</c:v>
                </c:pt>
                <c:pt idx="1">
                  <c:v>17.990562885207968</c:v>
                </c:pt>
                <c:pt idx="2">
                  <c:v>25.457710677128965</c:v>
                </c:pt>
                <c:pt idx="3">
                  <c:v>17.686212406224243</c:v>
                </c:pt>
                <c:pt idx="4">
                  <c:v>19.348777218245818</c:v>
                </c:pt>
                <c:pt idx="5">
                  <c:v>14.144097580879023</c:v>
                </c:pt>
                <c:pt idx="6">
                  <c:v>17.680482739119498</c:v>
                </c:pt>
                <c:pt idx="7">
                  <c:v>18.468637644944362</c:v>
                </c:pt>
                <c:pt idx="8">
                  <c:v>22.794130431489211</c:v>
                </c:pt>
                <c:pt idx="9">
                  <c:v>22.142658871586299</c:v>
                </c:pt>
                <c:pt idx="10">
                  <c:v>21.049939250905382</c:v>
                </c:pt>
                <c:pt idx="11">
                  <c:v>20.68936611718977</c:v>
                </c:pt>
                <c:pt idx="12">
                  <c:v>22.403872256786201</c:v>
                </c:pt>
                <c:pt idx="13">
                  <c:v>21.593407215893713</c:v>
                </c:pt>
                <c:pt idx="14">
                  <c:v>22.262296048361385</c:v>
                </c:pt>
                <c:pt idx="15">
                  <c:v>21.66134650485305</c:v>
                </c:pt>
                <c:pt idx="16">
                  <c:v>23.113431763075823</c:v>
                </c:pt>
                <c:pt idx="17">
                  <c:v>22.979955464694076</c:v>
                </c:pt>
              </c:numCache>
            </c:numRef>
          </c:val>
        </c:ser>
        <c:ser>
          <c:idx val="5"/>
          <c:order val="6"/>
          <c:tx>
            <c:v>3</c:v>
          </c:tx>
          <c:spPr>
            <a:ln w="635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'Diagram data Rcl'!$O$8:$O$25</c:f>
              <c:numCache>
                <c:formatCode>0.00</c:formatCode>
                <c:ptCount val="18"/>
                <c:pt idx="0">
                  <c:v>23.280540977675297</c:v>
                </c:pt>
                <c:pt idx="1">
                  <c:v>21.281769181093047</c:v>
                </c:pt>
                <c:pt idx="2">
                  <c:v>27.213827160120648</c:v>
                </c:pt>
                <c:pt idx="3">
                  <c:v>21.293900061805722</c:v>
                </c:pt>
                <c:pt idx="4">
                  <c:v>22.588799516260494</c:v>
                </c:pt>
                <c:pt idx="5">
                  <c:v>18.074961511567949</c:v>
                </c:pt>
                <c:pt idx="6">
                  <c:v>20.895625728891474</c:v>
                </c:pt>
                <c:pt idx="7">
                  <c:v>21.528504551495939</c:v>
                </c:pt>
                <c:pt idx="8">
                  <c:v>25.001822755444184</c:v>
                </c:pt>
                <c:pt idx="9">
                  <c:v>24.478699000526817</c:v>
                </c:pt>
                <c:pt idx="10">
                  <c:v>24.313126364774156</c:v>
                </c:pt>
                <c:pt idx="11">
                  <c:v>24.043411307043272</c:v>
                </c:pt>
                <c:pt idx="12">
                  <c:v>24.474245108037213</c:v>
                </c:pt>
                <c:pt idx="13">
                  <c:v>23.808480509801868</c:v>
                </c:pt>
                <c:pt idx="14">
                  <c:v>24.357945918354908</c:v>
                </c:pt>
                <c:pt idx="15">
                  <c:v>23.864289916915347</c:v>
                </c:pt>
                <c:pt idx="16">
                  <c:v>25.057119847592627</c:v>
                </c:pt>
                <c:pt idx="17">
                  <c:v>24.947474409871827</c:v>
                </c:pt>
              </c:numCache>
            </c:numRef>
          </c:val>
        </c:ser>
        <c:ser>
          <c:idx val="8"/>
          <c:order val="7"/>
          <c:tx>
            <c:v>4</c:v>
          </c:tx>
          <c:spPr>
            <a:ln w="63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'Diagram data Rcl'!$P$8:$P$25</c:f>
              <c:numCache>
                <c:formatCode>0.00</c:formatCode>
                <c:ptCount val="18"/>
                <c:pt idx="0">
                  <c:v>24.908038751612722</c:v>
                </c:pt>
                <c:pt idx="1">
                  <c:v>24.572975476978129</c:v>
                </c:pt>
                <c:pt idx="2">
                  <c:v>28.969943643112327</c:v>
                </c:pt>
                <c:pt idx="3">
                  <c:v>24.901587717387201</c:v>
                </c:pt>
                <c:pt idx="4">
                  <c:v>25.828821814275173</c:v>
                </c:pt>
                <c:pt idx="5">
                  <c:v>22.005825442256871</c:v>
                </c:pt>
                <c:pt idx="6">
                  <c:v>24.110768718663447</c:v>
                </c:pt>
                <c:pt idx="7">
                  <c:v>24.588371458047519</c:v>
                </c:pt>
                <c:pt idx="8">
                  <c:v>27.209515079399157</c:v>
                </c:pt>
                <c:pt idx="9">
                  <c:v>26.814739129467327</c:v>
                </c:pt>
                <c:pt idx="10">
                  <c:v>27.57631347864293</c:v>
                </c:pt>
                <c:pt idx="11">
                  <c:v>27.397456496896776</c:v>
                </c:pt>
                <c:pt idx="12">
                  <c:v>26.544617959288225</c:v>
                </c:pt>
                <c:pt idx="13">
                  <c:v>26.02355380371003</c:v>
                </c:pt>
                <c:pt idx="14">
                  <c:v>26.453595788348434</c:v>
                </c:pt>
                <c:pt idx="15">
                  <c:v>26.067233328977643</c:v>
                </c:pt>
                <c:pt idx="16">
                  <c:v>27.000807932109431</c:v>
                </c:pt>
                <c:pt idx="17">
                  <c:v>26.914993355049578</c:v>
                </c:pt>
              </c:numCache>
            </c:numRef>
          </c:val>
        </c:ser>
        <c:ser>
          <c:idx val="6"/>
          <c:order val="8"/>
          <c:tx>
            <c:v>1</c:v>
          </c:tx>
          <c:spPr>
            <a:ln w="6350">
              <a:solidFill>
                <a:srgbClr val="0000CC"/>
              </a:solidFill>
            </a:ln>
          </c:spPr>
          <c:marker>
            <c:symbol val="none"/>
          </c:marker>
          <c:val>
            <c:numRef>
              <c:f>'Diagram data Rcl'!$M$8:$M$25</c:f>
              <c:numCache>
                <c:formatCode>0.00</c:formatCode>
                <c:ptCount val="18"/>
                <c:pt idx="0">
                  <c:v>18.398047655863017</c:v>
                </c:pt>
                <c:pt idx="1">
                  <c:v>11.408150293437807</c:v>
                </c:pt>
                <c:pt idx="2">
                  <c:v>21.945477711145607</c:v>
                </c:pt>
                <c:pt idx="3">
                  <c:v>10.470837095061292</c:v>
                </c:pt>
                <c:pt idx="4">
                  <c:v>12.868732622216463</c:v>
                </c:pt>
                <c:pt idx="5">
                  <c:v>6.2823697195011725</c:v>
                </c:pt>
                <c:pt idx="6">
                  <c:v>11.250196759575545</c:v>
                </c:pt>
                <c:pt idx="7">
                  <c:v>12.348903831841206</c:v>
                </c:pt>
                <c:pt idx="8">
                  <c:v>18.378745783579262</c:v>
                </c:pt>
                <c:pt idx="9">
                  <c:v>17.470578613705271</c:v>
                </c:pt>
                <c:pt idx="10">
                  <c:v>14.523565023167823</c:v>
                </c:pt>
                <c:pt idx="11">
                  <c:v>13.981275737482761</c:v>
                </c:pt>
                <c:pt idx="12">
                  <c:v>18.263126554284174</c:v>
                </c:pt>
                <c:pt idx="13">
                  <c:v>17.163260628077392</c:v>
                </c:pt>
                <c:pt idx="14">
                  <c:v>18.07099630837433</c:v>
                </c:pt>
                <c:pt idx="15">
                  <c:v>17.25545968072846</c:v>
                </c:pt>
                <c:pt idx="16">
                  <c:v>19.226055594042208</c:v>
                </c:pt>
                <c:pt idx="17">
                  <c:v>19.044917574338577</c:v>
                </c:pt>
              </c:numCache>
            </c:numRef>
          </c:val>
        </c:ser>
        <c:ser>
          <c:idx val="9"/>
          <c:order val="9"/>
          <c:tx>
            <c:v>5</c:v>
          </c:tx>
          <c:spPr>
            <a:ln w="63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'Diagram data Rcl'!$Q$8:$Q$25</c:f>
              <c:numCache>
                <c:formatCode>0.00</c:formatCode>
                <c:ptCount val="18"/>
                <c:pt idx="0">
                  <c:v>28.163034299487578</c:v>
                </c:pt>
                <c:pt idx="1">
                  <c:v>31.155388068748291</c:v>
                </c:pt>
                <c:pt idx="2">
                  <c:v>32.482176609095688</c:v>
                </c:pt>
                <c:pt idx="3">
                  <c:v>32.116963028550153</c:v>
                </c:pt>
                <c:pt idx="4">
                  <c:v>32.308866410304532</c:v>
                </c:pt>
                <c:pt idx="5">
                  <c:v>29.867553303634722</c:v>
                </c:pt>
                <c:pt idx="6">
                  <c:v>30.5410546982074</c:v>
                </c:pt>
                <c:pt idx="7">
                  <c:v>30.708105271150671</c:v>
                </c:pt>
                <c:pt idx="8">
                  <c:v>31.624899727309106</c:v>
                </c:pt>
                <c:pt idx="9">
                  <c:v>31.486819387348358</c:v>
                </c:pt>
                <c:pt idx="10">
                  <c:v>34.102687706380486</c:v>
                </c:pt>
                <c:pt idx="11">
                  <c:v>34.105546876603782</c:v>
                </c:pt>
                <c:pt idx="12">
                  <c:v>30.685363661790252</c:v>
                </c:pt>
                <c:pt idx="13">
                  <c:v>30.453700391526347</c:v>
                </c:pt>
                <c:pt idx="14">
                  <c:v>30.644895528335489</c:v>
                </c:pt>
                <c:pt idx="15">
                  <c:v>30.473120153102236</c:v>
                </c:pt>
                <c:pt idx="16">
                  <c:v>30.888184101143047</c:v>
                </c:pt>
                <c:pt idx="17">
                  <c:v>30.850031245405077</c:v>
                </c:pt>
              </c:numCache>
            </c:numRef>
          </c:val>
        </c:ser>
        <c:ser>
          <c:idx val="10"/>
          <c:order val="10"/>
          <c:tx>
            <c:v>Teq</c:v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'Comfort zones diagram'!$G$6:$G$23</c:f>
              <c:numCache>
                <c:formatCode>0.00</c:formatCode>
                <c:ptCount val="18"/>
                <c:pt idx="0">
                  <c:v>24.531298342541412</c:v>
                </c:pt>
                <c:pt idx="1">
                  <c:v>24.531298342541412</c:v>
                </c:pt>
                <c:pt idx="2">
                  <c:v>24.531298342541412</c:v>
                </c:pt>
                <c:pt idx="3">
                  <c:v>24.531298342541412</c:v>
                </c:pt>
                <c:pt idx="4">
                  <c:v>24.531298342541412</c:v>
                </c:pt>
                <c:pt idx="5">
                  <c:v>24.531298342541412</c:v>
                </c:pt>
                <c:pt idx="6">
                  <c:v>24.531298342541412</c:v>
                </c:pt>
                <c:pt idx="7">
                  <c:v>24.531298342541412</c:v>
                </c:pt>
                <c:pt idx="8">
                  <c:v>24.531298342541412</c:v>
                </c:pt>
                <c:pt idx="9">
                  <c:v>24.531298342541412</c:v>
                </c:pt>
                <c:pt idx="10">
                  <c:v>24.531298342541412</c:v>
                </c:pt>
                <c:pt idx="11">
                  <c:v>24.531298342541412</c:v>
                </c:pt>
                <c:pt idx="12">
                  <c:v>24.531298342541412</c:v>
                </c:pt>
                <c:pt idx="13">
                  <c:v>24.531298342541412</c:v>
                </c:pt>
                <c:pt idx="14">
                  <c:v>24.531298342541412</c:v>
                </c:pt>
                <c:pt idx="15">
                  <c:v>24.531298342541412</c:v>
                </c:pt>
                <c:pt idx="16">
                  <c:v>24.531298342541412</c:v>
                </c:pt>
                <c:pt idx="17">
                  <c:v>24.531298342541412</c:v>
                </c:pt>
              </c:numCache>
            </c:numRef>
          </c:val>
        </c:ser>
        <c:ser>
          <c:idx val="11"/>
          <c:order val="11"/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'Comfort zones diagram'!$G$32:$G$49</c:f>
              <c:numCache>
                <c:formatCode>0.00</c:formatCode>
                <c:ptCount val="18"/>
              </c:numCache>
            </c:numRef>
          </c:val>
        </c:ser>
        <c:marker val="1"/>
        <c:axId val="74678272"/>
        <c:axId val="74679808"/>
      </c:lineChart>
      <c:catAx>
        <c:axId val="74678272"/>
        <c:scaling>
          <c:orientation val="minMax"/>
        </c:scaling>
        <c:axPos val="b"/>
        <c:numFmt formatCode="General" sourceLinked="1"/>
        <c:tickLblPos val="nextTo"/>
        <c:txPr>
          <a:bodyPr rot="-2700000" vert="horz"/>
          <a:lstStyle/>
          <a:p>
            <a:pPr>
              <a:defRPr/>
            </a:pPr>
            <a:endParaRPr lang="cs-CZ"/>
          </a:p>
        </c:txPr>
        <c:crossAx val="74679808"/>
        <c:crosses val="autoZero"/>
        <c:lblAlgn val="ctr"/>
        <c:lblOffset val="100"/>
        <c:tickLblSkip val="1"/>
      </c:catAx>
      <c:valAx>
        <c:axId val="74679808"/>
        <c:scaling>
          <c:orientation val="minMax"/>
          <c:max val="40"/>
          <c:min val="5"/>
        </c:scaling>
        <c:axPos val="l"/>
        <c:majorGridlines/>
        <c:title>
          <c:tx>
            <c:rich>
              <a:bodyPr rot="0" vert="horz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 T</a:t>
                </a:r>
                <a:r>
                  <a:rPr lang="cs-CZ" sz="1000" b="1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eq </a:t>
                </a: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[°C]</a:t>
                </a:r>
                <a:r>
                  <a:rPr lang="cs-CZ" sz="1000" b="1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 </a:t>
                </a:r>
              </a:p>
            </c:rich>
          </c:tx>
          <c:layout>
            <c:manualLayout>
              <c:xMode val="edge"/>
              <c:yMode val="edge"/>
              <c:x val="7.2254335260115614E-3"/>
              <c:y val="0.41411764705882381"/>
            </c:manualLayout>
          </c:layout>
          <c:spPr>
            <a:noFill/>
            <a:ln w="25400">
              <a:noFill/>
            </a:ln>
          </c:spPr>
        </c:title>
        <c:numFmt formatCode="0.0" sourceLinked="1"/>
        <c:minorTickMark val="out"/>
        <c:tickLblPos val="nextTo"/>
        <c:crossAx val="74678272"/>
        <c:crosses val="autoZero"/>
        <c:crossBetween val="midCat"/>
        <c:majorUnit val="5"/>
        <c:minorUnit val="1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82801114844358759"/>
          <c:y val="8.7651828756305047E-2"/>
          <c:w val="0.15895953559551246"/>
          <c:h val="0.69648763703194816"/>
        </c:manualLayout>
      </c:layout>
    </c:legend>
    <c:plotVisOnly val="1"/>
    <c:dispBlanksAs val="zero"/>
  </c:chart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scatterChart>
        <c:scatterStyle val="smoothMarker"/>
        <c:ser>
          <c:idx val="0"/>
          <c:order val="0"/>
          <c:tx>
            <c:strRef>
              <c:f>'Diagram data Rcl'!$L$26</c:f>
              <c:strCache>
                <c:ptCount val="1"/>
                <c:pt idx="0">
                  <c:v>Seat</c:v>
                </c:pt>
              </c:strCache>
            </c:strRef>
          </c:tx>
          <c:xVal>
            <c:numRef>
              <c:f>'Diagram data Rcl'!$M$6:$Q$6</c:f>
              <c:numCache>
                <c:formatCode>General</c:formatCode>
                <c:ptCount val="5"/>
                <c:pt idx="0">
                  <c:v>-1.5</c:v>
                </c:pt>
                <c:pt idx="1">
                  <c:v>-0.5</c:v>
                </c:pt>
                <c:pt idx="2">
                  <c:v>0</c:v>
                </c:pt>
                <c:pt idx="3">
                  <c:v>0.5</c:v>
                </c:pt>
                <c:pt idx="4">
                  <c:v>1.5</c:v>
                </c:pt>
              </c:numCache>
            </c:numRef>
          </c:xVal>
          <c:yVal>
            <c:numRef>
              <c:f>'Diagram data Rcl'!$M$26:$Q$26</c:f>
              <c:numCache>
                <c:formatCode>0.00</c:formatCode>
                <c:ptCount val="5"/>
                <c:pt idx="0">
                  <c:v>19.06848336219003</c:v>
                </c:pt>
                <c:pt idx="1">
                  <c:v>23.303604444914313</c:v>
                </c:pt>
                <c:pt idx="2">
                  <c:v>25.421164986276452</c:v>
                </c:pt>
                <c:pt idx="3">
                  <c:v>27.538725527638594</c:v>
                </c:pt>
                <c:pt idx="4">
                  <c:v>31.773846610362877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'Diagram data Rcl'!$L$13</c:f>
              <c:strCache>
                <c:ptCount val="1"/>
                <c:pt idx="0">
                  <c:v>Back lower</c:v>
                </c:pt>
              </c:strCache>
            </c:strRef>
          </c:tx>
          <c:xVal>
            <c:numRef>
              <c:f>'Diagram data Rcl'!$M$6:$Q$6</c:f>
              <c:numCache>
                <c:formatCode>General</c:formatCode>
                <c:ptCount val="5"/>
                <c:pt idx="0">
                  <c:v>-1.5</c:v>
                </c:pt>
                <c:pt idx="1">
                  <c:v>-0.5</c:v>
                </c:pt>
                <c:pt idx="2">
                  <c:v>0</c:v>
                </c:pt>
                <c:pt idx="3">
                  <c:v>0.5</c:v>
                </c:pt>
                <c:pt idx="4">
                  <c:v>1.5</c:v>
                </c:pt>
              </c:numCache>
            </c:numRef>
          </c:xVal>
          <c:yVal>
            <c:numRef>
              <c:f>'Diagram data Rcl'!$M$13:$Q$13</c:f>
              <c:numCache>
                <c:formatCode>0.00</c:formatCode>
                <c:ptCount val="5"/>
                <c:pt idx="0">
                  <c:v>6.2823697195011725</c:v>
                </c:pt>
                <c:pt idx="1">
                  <c:v>14.144097580879023</c:v>
                </c:pt>
                <c:pt idx="2">
                  <c:v>18.074961511567949</c:v>
                </c:pt>
                <c:pt idx="3">
                  <c:v>22.005825442256871</c:v>
                </c:pt>
                <c:pt idx="4">
                  <c:v>29.867553303634722</c:v>
                </c:pt>
              </c:numCache>
            </c:numRef>
          </c:yVal>
          <c:smooth val="1"/>
        </c:ser>
        <c:axId val="74698752"/>
        <c:axId val="74700288"/>
      </c:scatterChart>
      <c:valAx>
        <c:axId val="74698752"/>
        <c:scaling>
          <c:orientation val="minMax"/>
        </c:scaling>
        <c:axPos val="b"/>
        <c:numFmt formatCode="General" sourceLinked="1"/>
        <c:tickLblPos val="nextTo"/>
        <c:crossAx val="74700288"/>
        <c:crosses val="autoZero"/>
        <c:crossBetween val="midCat"/>
      </c:valAx>
      <c:valAx>
        <c:axId val="74700288"/>
        <c:scaling>
          <c:orientation val="minMax"/>
        </c:scaling>
        <c:axPos val="l"/>
        <c:majorGridlines/>
        <c:numFmt formatCode="0.00" sourceLinked="1"/>
        <c:tickLblPos val="nextTo"/>
        <c:crossAx val="74698752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/>
              <a:t> Comfort Zones</a:t>
            </a:r>
            <a:r>
              <a:rPr lang="en-US"/>
              <a:t> - </a:t>
            </a:r>
            <a:r>
              <a:rPr lang="cs-CZ"/>
              <a:t> Newton</a:t>
            </a:r>
          </a:p>
        </c:rich>
      </c:tx>
      <c:overlay val="1"/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416184971098384"/>
          <c:y val="9.003763791271055E-2"/>
          <c:w val="0.70375722543353603"/>
          <c:h val="0.69474748542339249"/>
        </c:manualLayout>
      </c:layout>
      <c:areaChart>
        <c:grouping val="stacked"/>
        <c:ser>
          <c:idx val="0"/>
          <c:order val="0"/>
          <c:tx>
            <c:strRef>
              <c:f>'Diagram data Rcl'!$D$5</c:f>
              <c:strCache>
                <c:ptCount val="1"/>
                <c:pt idx="0">
                  <c:v> too cold</c:v>
                </c:pt>
              </c:strCache>
            </c:strRef>
          </c:tx>
          <c:spPr>
            <a:noFill/>
            <a:ln w="25400">
              <a:noFill/>
            </a:ln>
          </c:spPr>
          <c:cat>
            <c:strRef>
              <c:f>'Diagram data Rcl'!$L$8:$L$25</c:f>
              <c:strCache>
                <c:ptCount val="18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</c:strCache>
            </c:strRef>
          </c:cat>
          <c:val>
            <c:numRef>
              <c:f>'Diagram data Rcl'!$D$63:$D$80</c:f>
              <c:numCache>
                <c:formatCode>0.0</c:formatCode>
                <c:ptCount val="18"/>
                <c:pt idx="0">
                  <c:v>18.403967921152137</c:v>
                </c:pt>
                <c:pt idx="1">
                  <c:v>11.408150293437807</c:v>
                </c:pt>
                <c:pt idx="2">
                  <c:v>21.945477711145607</c:v>
                </c:pt>
                <c:pt idx="3">
                  <c:v>10.470837095061292</c:v>
                </c:pt>
                <c:pt idx="4">
                  <c:v>12.868732622216463</c:v>
                </c:pt>
                <c:pt idx="5">
                  <c:v>6.2823697195011725</c:v>
                </c:pt>
                <c:pt idx="6">
                  <c:v>11.813144133296415</c:v>
                </c:pt>
                <c:pt idx="7">
                  <c:v>11.813144133296415</c:v>
                </c:pt>
                <c:pt idx="8">
                  <c:v>17.93748879704145</c:v>
                </c:pt>
                <c:pt idx="9">
                  <c:v>17.93748879704145</c:v>
                </c:pt>
                <c:pt idx="10">
                  <c:v>14.256143338721117</c:v>
                </c:pt>
                <c:pt idx="11">
                  <c:v>14.256143338721117</c:v>
                </c:pt>
                <c:pt idx="12">
                  <c:v>17.731762379703003</c:v>
                </c:pt>
                <c:pt idx="13">
                  <c:v>17.731762379703003</c:v>
                </c:pt>
                <c:pt idx="14">
                  <c:v>17.673405953679584</c:v>
                </c:pt>
                <c:pt idx="15">
                  <c:v>17.673405953679584</c:v>
                </c:pt>
                <c:pt idx="16">
                  <c:v>19.136038418301347</c:v>
                </c:pt>
                <c:pt idx="17">
                  <c:v>19.136038418301347</c:v>
                </c:pt>
              </c:numCache>
            </c:numRef>
          </c:val>
        </c:ser>
        <c:ser>
          <c:idx val="1"/>
          <c:order val="1"/>
          <c:tx>
            <c:strRef>
              <c:f>'Diagram data Rcl'!$E$5</c:f>
              <c:strCache>
                <c:ptCount val="1"/>
                <c:pt idx="0">
                  <c:v>cold comfort</c:v>
                </c:pt>
              </c:strCache>
            </c:strRef>
          </c:tx>
          <c:spPr>
            <a:solidFill>
              <a:schemeClr val="accent1">
                <a:alpha val="50000"/>
              </a:schemeClr>
            </a:solidFill>
            <a:ln w="38100">
              <a:noFill/>
            </a:ln>
          </c:spPr>
          <c:cat>
            <c:strRef>
              <c:f>'Diagram data Rcl'!$L$8:$L$25</c:f>
              <c:strCache>
                <c:ptCount val="18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</c:strCache>
            </c:strRef>
          </c:cat>
          <c:val>
            <c:numRef>
              <c:f>'Diagram data Rcl'!$E$63:$E$80</c:f>
              <c:numCache>
                <c:formatCode>0.0</c:formatCode>
                <c:ptCount val="18"/>
                <c:pt idx="0">
                  <c:v>3.2537604180184587</c:v>
                </c:pt>
                <c:pt idx="1">
                  <c:v>6.5824125917701615</c:v>
                </c:pt>
                <c:pt idx="2">
                  <c:v>3.5122329659833582</c:v>
                </c:pt>
                <c:pt idx="3">
                  <c:v>7.2153753111629513</c:v>
                </c:pt>
                <c:pt idx="4">
                  <c:v>6.4800445960293551</c:v>
                </c:pt>
                <c:pt idx="5">
                  <c:v>7.861727861377851</c:v>
                </c:pt>
                <c:pt idx="6">
                  <c:v>6.2711675658063761</c:v>
                </c:pt>
                <c:pt idx="7">
                  <c:v>6.2711675658063761</c:v>
                </c:pt>
                <c:pt idx="8">
                  <c:v>4.5401069843593511</c:v>
                </c:pt>
                <c:pt idx="9">
                  <c:v>4.5401069843593511</c:v>
                </c:pt>
                <c:pt idx="10">
                  <c:v>6.6159847746054616</c:v>
                </c:pt>
                <c:pt idx="11">
                  <c:v>6.6159847746054616</c:v>
                </c:pt>
                <c:pt idx="12">
                  <c:v>4.2805602552434081</c:v>
                </c:pt>
                <c:pt idx="13">
                  <c:v>4.2805602552434081</c:v>
                </c:pt>
                <c:pt idx="14">
                  <c:v>4.2959152189281227</c:v>
                </c:pt>
                <c:pt idx="15">
                  <c:v>4.2959152189281227</c:v>
                </c:pt>
                <c:pt idx="16">
                  <c:v>3.9110618290146775</c:v>
                </c:pt>
                <c:pt idx="17">
                  <c:v>3.9110618290146775</c:v>
                </c:pt>
              </c:numCache>
            </c:numRef>
          </c:val>
        </c:ser>
        <c:ser>
          <c:idx val="2"/>
          <c:order val="2"/>
          <c:tx>
            <c:strRef>
              <c:f>'Diagram data Rcl'!$F$5</c:f>
              <c:strCache>
                <c:ptCount val="1"/>
                <c:pt idx="0">
                  <c:v>neutral</c:v>
                </c:pt>
              </c:strCache>
            </c:strRef>
          </c:tx>
          <c:spPr>
            <a:solidFill>
              <a:srgbClr val="00B050">
                <a:alpha val="50000"/>
              </a:srgbClr>
            </a:solidFill>
            <a:ln w="25400">
              <a:noFill/>
            </a:ln>
          </c:spPr>
          <c:cat>
            <c:strRef>
              <c:f>'Diagram data Rcl'!$L$8:$L$25</c:f>
              <c:strCache>
                <c:ptCount val="18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</c:strCache>
            </c:strRef>
          </c:cat>
          <c:val>
            <c:numRef>
              <c:f>'Diagram data Rcl'!$F$63:$F$80</c:f>
              <c:numCache>
                <c:formatCode>0.0</c:formatCode>
                <c:ptCount val="18"/>
                <c:pt idx="0">
                  <c:v>3.2537604180184516</c:v>
                </c:pt>
                <c:pt idx="1">
                  <c:v>6.5824125917701615</c:v>
                </c:pt>
                <c:pt idx="2">
                  <c:v>3.5122329659833618</c:v>
                </c:pt>
                <c:pt idx="3">
                  <c:v>7.2153753111629584</c:v>
                </c:pt>
                <c:pt idx="4">
                  <c:v>6.4800445960293551</c:v>
                </c:pt>
                <c:pt idx="5">
                  <c:v>7.8617278613778474</c:v>
                </c:pt>
                <c:pt idx="6">
                  <c:v>6.2711675658063655</c:v>
                </c:pt>
                <c:pt idx="7">
                  <c:v>6.2711675658063655</c:v>
                </c:pt>
                <c:pt idx="8">
                  <c:v>4.5401069843593476</c:v>
                </c:pt>
                <c:pt idx="9">
                  <c:v>4.5401069843593476</c:v>
                </c:pt>
                <c:pt idx="10">
                  <c:v>6.6159847746054616</c:v>
                </c:pt>
                <c:pt idx="11">
                  <c:v>6.6159847746054616</c:v>
                </c:pt>
                <c:pt idx="12">
                  <c:v>4.2805602552434117</c:v>
                </c:pt>
                <c:pt idx="13">
                  <c:v>4.2805602552434117</c:v>
                </c:pt>
                <c:pt idx="14">
                  <c:v>4.2959152189281156</c:v>
                </c:pt>
                <c:pt idx="15">
                  <c:v>4.2959152189281156</c:v>
                </c:pt>
                <c:pt idx="16">
                  <c:v>3.9110618290146846</c:v>
                </c:pt>
                <c:pt idx="17">
                  <c:v>3.9110618290146846</c:v>
                </c:pt>
              </c:numCache>
            </c:numRef>
          </c:val>
        </c:ser>
        <c:ser>
          <c:idx val="3"/>
          <c:order val="3"/>
          <c:tx>
            <c:strRef>
              <c:f>'Diagram data Rcl'!$G$62</c:f>
              <c:strCache>
                <c:ptCount val="1"/>
                <c:pt idx="0">
                  <c:v>warm comfort</c:v>
                </c:pt>
              </c:strCache>
            </c:strRef>
          </c:tx>
          <c:spPr>
            <a:solidFill>
              <a:srgbClr val="FF0000">
                <a:alpha val="50000"/>
              </a:srgbClr>
            </a:solidFill>
            <a:ln w="38100">
              <a:noFill/>
              <a:prstDash val="solid"/>
            </a:ln>
          </c:spPr>
          <c:cat>
            <c:strRef>
              <c:f>'Diagram data Rcl'!$L$8:$L$25</c:f>
              <c:strCache>
                <c:ptCount val="18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</c:strCache>
            </c:strRef>
          </c:cat>
          <c:val>
            <c:numRef>
              <c:f>'Diagram data Rcl'!$G$63:$G$80</c:f>
              <c:numCache>
                <c:formatCode>0.0</c:formatCode>
                <c:ptCount val="18"/>
                <c:pt idx="0">
                  <c:v>3.2537604180184587</c:v>
                </c:pt>
                <c:pt idx="1">
                  <c:v>6.5824125917701615</c:v>
                </c:pt>
                <c:pt idx="2">
                  <c:v>3.5122329659833618</c:v>
                </c:pt>
                <c:pt idx="3">
                  <c:v>7.2153753111629513</c:v>
                </c:pt>
                <c:pt idx="4">
                  <c:v>6.4800445960293587</c:v>
                </c:pt>
                <c:pt idx="5">
                  <c:v>7.861727861377851</c:v>
                </c:pt>
                <c:pt idx="6">
                  <c:v>6.2711675658063726</c:v>
                </c:pt>
                <c:pt idx="7">
                  <c:v>6.2711675658063726</c:v>
                </c:pt>
                <c:pt idx="8">
                  <c:v>4.5401069843593476</c:v>
                </c:pt>
                <c:pt idx="9">
                  <c:v>4.5401069843593476</c:v>
                </c:pt>
                <c:pt idx="10">
                  <c:v>6.6159847746054581</c:v>
                </c:pt>
                <c:pt idx="11">
                  <c:v>6.6159847746054581</c:v>
                </c:pt>
                <c:pt idx="12">
                  <c:v>4.2805602552434081</c:v>
                </c:pt>
                <c:pt idx="13">
                  <c:v>4.2805602552434081</c:v>
                </c:pt>
                <c:pt idx="14">
                  <c:v>4.2959152189281227</c:v>
                </c:pt>
                <c:pt idx="15">
                  <c:v>4.2959152189281227</c:v>
                </c:pt>
                <c:pt idx="16">
                  <c:v>3.911061829014681</c:v>
                </c:pt>
                <c:pt idx="17">
                  <c:v>3.911061829014681</c:v>
                </c:pt>
              </c:numCache>
            </c:numRef>
          </c:val>
        </c:ser>
        <c:ser>
          <c:idx val="4"/>
          <c:order val="4"/>
          <c:tx>
            <c:strRef>
              <c:f>'Diagram data Rcl'!$H$5</c:f>
              <c:strCache>
                <c:ptCount val="1"/>
                <c:pt idx="0">
                  <c:v>too warm</c:v>
                </c:pt>
              </c:strCache>
            </c:strRef>
          </c:tx>
          <c:spPr>
            <a:noFill/>
            <a:ln w="38100">
              <a:noFill/>
            </a:ln>
          </c:spPr>
          <c:cat>
            <c:strRef>
              <c:f>'Diagram data Rcl'!$L$8:$L$25</c:f>
              <c:strCache>
                <c:ptCount val="18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</c:strCache>
            </c:strRef>
          </c:cat>
          <c:val>
            <c:numRef>
              <c:f>'Diagram data Rcl'!$H$6:$H$23</c:f>
              <c:numCache>
                <c:formatCode>General</c:formatCode>
                <c:ptCount val="18"/>
              </c:numCache>
            </c:numRef>
          </c:val>
        </c:ser>
        <c:axId val="74722304"/>
        <c:axId val="74736384"/>
      </c:areaChart>
      <c:lineChart>
        <c:grouping val="standard"/>
        <c:ser>
          <c:idx val="7"/>
          <c:order val="5"/>
          <c:spPr>
            <a:ln w="6350">
              <a:solidFill>
                <a:srgbClr val="0000CC"/>
              </a:solidFill>
            </a:ln>
          </c:spPr>
          <c:marker>
            <c:symbol val="none"/>
          </c:marker>
          <c:val>
            <c:numRef>
              <c:f>'Diagram data Rcl'!$N$65:$N$82</c:f>
              <c:numCache>
                <c:formatCode>0.00</c:formatCode>
                <c:ptCount val="18"/>
                <c:pt idx="0">
                  <c:v>21.657728339170596</c:v>
                </c:pt>
                <c:pt idx="1">
                  <c:v>17.990562885207968</c:v>
                </c:pt>
                <c:pt idx="2">
                  <c:v>25.457710677128965</c:v>
                </c:pt>
                <c:pt idx="3">
                  <c:v>17.686212406224243</c:v>
                </c:pt>
                <c:pt idx="4">
                  <c:v>19.348777218245818</c:v>
                </c:pt>
                <c:pt idx="5">
                  <c:v>14.144097580879023</c:v>
                </c:pt>
                <c:pt idx="6">
                  <c:v>18.084311699102791</c:v>
                </c:pt>
                <c:pt idx="7">
                  <c:v>18.084311699102791</c:v>
                </c:pt>
                <c:pt idx="8">
                  <c:v>22.477595781400801</c:v>
                </c:pt>
                <c:pt idx="9">
                  <c:v>22.477595781400801</c:v>
                </c:pt>
                <c:pt idx="10">
                  <c:v>20.872128113326578</c:v>
                </c:pt>
                <c:pt idx="11">
                  <c:v>20.872128113326578</c:v>
                </c:pt>
                <c:pt idx="12">
                  <c:v>22.012322634946411</c:v>
                </c:pt>
                <c:pt idx="13">
                  <c:v>22.012322634946411</c:v>
                </c:pt>
                <c:pt idx="14">
                  <c:v>21.969321172607707</c:v>
                </c:pt>
                <c:pt idx="15">
                  <c:v>21.969321172607707</c:v>
                </c:pt>
                <c:pt idx="16">
                  <c:v>23.047100247316024</c:v>
                </c:pt>
                <c:pt idx="17">
                  <c:v>23.047100247316024</c:v>
                </c:pt>
              </c:numCache>
            </c:numRef>
          </c:val>
        </c:ser>
        <c:ser>
          <c:idx val="5"/>
          <c:order val="6"/>
          <c:spPr>
            <a:ln w="635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'Diagram data Rcl'!$O$65:$O$82</c:f>
              <c:numCache>
                <c:formatCode>0.00</c:formatCode>
                <c:ptCount val="18"/>
                <c:pt idx="0">
                  <c:v>23.284608548179822</c:v>
                </c:pt>
                <c:pt idx="1">
                  <c:v>21.281769181093047</c:v>
                </c:pt>
                <c:pt idx="2">
                  <c:v>27.213827160120648</c:v>
                </c:pt>
                <c:pt idx="3">
                  <c:v>21.293900061805722</c:v>
                </c:pt>
                <c:pt idx="4">
                  <c:v>22.588799516260494</c:v>
                </c:pt>
                <c:pt idx="5">
                  <c:v>18.074961511567949</c:v>
                </c:pt>
                <c:pt idx="6">
                  <c:v>21.219895482005974</c:v>
                </c:pt>
                <c:pt idx="7">
                  <c:v>21.219895482005974</c:v>
                </c:pt>
                <c:pt idx="8">
                  <c:v>24.747649273580475</c:v>
                </c:pt>
                <c:pt idx="9">
                  <c:v>24.747649273580475</c:v>
                </c:pt>
                <c:pt idx="10">
                  <c:v>24.180120500629307</c:v>
                </c:pt>
                <c:pt idx="11">
                  <c:v>24.180120500629307</c:v>
                </c:pt>
                <c:pt idx="12">
                  <c:v>24.152602762568115</c:v>
                </c:pt>
                <c:pt idx="13">
                  <c:v>24.152602762568115</c:v>
                </c:pt>
                <c:pt idx="14">
                  <c:v>24.117278782071764</c:v>
                </c:pt>
                <c:pt idx="15">
                  <c:v>24.117278782071764</c:v>
                </c:pt>
                <c:pt idx="16">
                  <c:v>25.002631161823366</c:v>
                </c:pt>
                <c:pt idx="17">
                  <c:v>25.002631161823366</c:v>
                </c:pt>
              </c:numCache>
            </c:numRef>
          </c:val>
        </c:ser>
        <c:ser>
          <c:idx val="8"/>
          <c:order val="7"/>
          <c:spPr>
            <a:ln w="63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'Diagram data Rcl'!$P$65:$P$82</c:f>
              <c:numCache>
                <c:formatCode>0.00</c:formatCode>
                <c:ptCount val="18"/>
                <c:pt idx="0">
                  <c:v>24.911488757189048</c:v>
                </c:pt>
                <c:pt idx="1">
                  <c:v>24.572975476978129</c:v>
                </c:pt>
                <c:pt idx="2">
                  <c:v>28.969943643112327</c:v>
                </c:pt>
                <c:pt idx="3">
                  <c:v>24.901587717387201</c:v>
                </c:pt>
                <c:pt idx="4">
                  <c:v>25.828821814275173</c:v>
                </c:pt>
                <c:pt idx="5">
                  <c:v>22.005825442256871</c:v>
                </c:pt>
                <c:pt idx="6">
                  <c:v>24.355479264909157</c:v>
                </c:pt>
                <c:pt idx="7">
                  <c:v>24.355479264909157</c:v>
                </c:pt>
                <c:pt idx="8">
                  <c:v>27.017702765760149</c:v>
                </c:pt>
                <c:pt idx="9">
                  <c:v>27.017702765760149</c:v>
                </c:pt>
                <c:pt idx="10">
                  <c:v>27.48811288793204</c:v>
                </c:pt>
                <c:pt idx="11">
                  <c:v>27.48811288793204</c:v>
                </c:pt>
                <c:pt idx="12">
                  <c:v>26.292882890189823</c:v>
                </c:pt>
                <c:pt idx="13">
                  <c:v>26.292882890189823</c:v>
                </c:pt>
                <c:pt idx="14">
                  <c:v>26.265236391535822</c:v>
                </c:pt>
                <c:pt idx="15">
                  <c:v>26.265236391535822</c:v>
                </c:pt>
                <c:pt idx="16">
                  <c:v>26.958162076330709</c:v>
                </c:pt>
                <c:pt idx="17">
                  <c:v>26.958162076330709</c:v>
                </c:pt>
              </c:numCache>
            </c:numRef>
          </c:val>
        </c:ser>
        <c:ser>
          <c:idx val="6"/>
          <c:order val="8"/>
          <c:spPr>
            <a:ln w="6350">
              <a:solidFill>
                <a:srgbClr val="0000CC"/>
              </a:solidFill>
            </a:ln>
          </c:spPr>
          <c:marker>
            <c:symbol val="none"/>
          </c:marker>
          <c:val>
            <c:numRef>
              <c:f>'Diagram data Rcl'!$M$65:$M$82</c:f>
              <c:numCache>
                <c:formatCode>0.00</c:formatCode>
                <c:ptCount val="18"/>
                <c:pt idx="0">
                  <c:v>18.403967921152137</c:v>
                </c:pt>
                <c:pt idx="1">
                  <c:v>11.408150293437807</c:v>
                </c:pt>
                <c:pt idx="2">
                  <c:v>21.945477711145607</c:v>
                </c:pt>
                <c:pt idx="3">
                  <c:v>10.470837095061292</c:v>
                </c:pt>
                <c:pt idx="4">
                  <c:v>12.868732622216463</c:v>
                </c:pt>
                <c:pt idx="5">
                  <c:v>6.2823697195011725</c:v>
                </c:pt>
                <c:pt idx="6">
                  <c:v>11.813144133296415</c:v>
                </c:pt>
                <c:pt idx="7">
                  <c:v>11.813144133296415</c:v>
                </c:pt>
                <c:pt idx="8">
                  <c:v>17.93748879704145</c:v>
                </c:pt>
                <c:pt idx="9">
                  <c:v>17.93748879704145</c:v>
                </c:pt>
                <c:pt idx="10">
                  <c:v>14.256143338721117</c:v>
                </c:pt>
                <c:pt idx="11">
                  <c:v>14.256143338721117</c:v>
                </c:pt>
                <c:pt idx="12">
                  <c:v>17.731762379703003</c:v>
                </c:pt>
                <c:pt idx="13">
                  <c:v>17.731762379703003</c:v>
                </c:pt>
                <c:pt idx="14">
                  <c:v>17.673405953679584</c:v>
                </c:pt>
                <c:pt idx="15">
                  <c:v>17.673405953679584</c:v>
                </c:pt>
                <c:pt idx="16">
                  <c:v>19.136038418301347</c:v>
                </c:pt>
                <c:pt idx="17">
                  <c:v>19.136038418301347</c:v>
                </c:pt>
              </c:numCache>
            </c:numRef>
          </c:val>
        </c:ser>
        <c:ser>
          <c:idx val="9"/>
          <c:order val="9"/>
          <c:spPr>
            <a:ln w="63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'Diagram data Rcl'!$Q$65:$Q$82</c:f>
              <c:numCache>
                <c:formatCode>0.00</c:formatCode>
                <c:ptCount val="18"/>
                <c:pt idx="0">
                  <c:v>28.165249175207506</c:v>
                </c:pt>
                <c:pt idx="1">
                  <c:v>31.155388068748291</c:v>
                </c:pt>
                <c:pt idx="2">
                  <c:v>32.482176609095688</c:v>
                </c:pt>
                <c:pt idx="3">
                  <c:v>32.116963028550153</c:v>
                </c:pt>
                <c:pt idx="4">
                  <c:v>32.308866410304532</c:v>
                </c:pt>
                <c:pt idx="5">
                  <c:v>29.867553303634722</c:v>
                </c:pt>
                <c:pt idx="6">
                  <c:v>30.626646830715529</c:v>
                </c:pt>
                <c:pt idx="7">
                  <c:v>30.626646830715529</c:v>
                </c:pt>
                <c:pt idx="8">
                  <c:v>31.557809750119496</c:v>
                </c:pt>
                <c:pt idx="9">
                  <c:v>31.557809750119496</c:v>
                </c:pt>
                <c:pt idx="10">
                  <c:v>34.104097662537498</c:v>
                </c:pt>
                <c:pt idx="11">
                  <c:v>34.104097662537498</c:v>
                </c:pt>
                <c:pt idx="12">
                  <c:v>30.573443145433231</c:v>
                </c:pt>
                <c:pt idx="13">
                  <c:v>30.573443145433231</c:v>
                </c:pt>
                <c:pt idx="14">
                  <c:v>30.561151610463945</c:v>
                </c:pt>
                <c:pt idx="15">
                  <c:v>30.561151610463945</c:v>
                </c:pt>
                <c:pt idx="16">
                  <c:v>30.86922390534539</c:v>
                </c:pt>
                <c:pt idx="17">
                  <c:v>30.86922390534539</c:v>
                </c:pt>
              </c:numCache>
            </c:numRef>
          </c:val>
        </c:ser>
        <c:ser>
          <c:idx val="10"/>
          <c:order val="10"/>
          <c:tx>
            <c:v>Teq</c:v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'Comfort zones diagram'!$G$6:$G$23</c:f>
              <c:numCache>
                <c:formatCode>0.00</c:formatCode>
                <c:ptCount val="18"/>
                <c:pt idx="0">
                  <c:v>24.531298342541412</c:v>
                </c:pt>
                <c:pt idx="1">
                  <c:v>24.531298342541412</c:v>
                </c:pt>
                <c:pt idx="2">
                  <c:v>24.531298342541412</c:v>
                </c:pt>
                <c:pt idx="3">
                  <c:v>24.531298342541412</c:v>
                </c:pt>
                <c:pt idx="4">
                  <c:v>24.531298342541412</c:v>
                </c:pt>
                <c:pt idx="5">
                  <c:v>24.531298342541412</c:v>
                </c:pt>
                <c:pt idx="6">
                  <c:v>24.531298342541412</c:v>
                </c:pt>
                <c:pt idx="7">
                  <c:v>24.531298342541412</c:v>
                </c:pt>
                <c:pt idx="8">
                  <c:v>24.531298342541412</c:v>
                </c:pt>
                <c:pt idx="9">
                  <c:v>24.531298342541412</c:v>
                </c:pt>
                <c:pt idx="10">
                  <c:v>24.531298342541412</c:v>
                </c:pt>
                <c:pt idx="11">
                  <c:v>24.531298342541412</c:v>
                </c:pt>
                <c:pt idx="12">
                  <c:v>24.531298342541412</c:v>
                </c:pt>
                <c:pt idx="13">
                  <c:v>24.531298342541412</c:v>
                </c:pt>
                <c:pt idx="14">
                  <c:v>24.531298342541412</c:v>
                </c:pt>
                <c:pt idx="15">
                  <c:v>24.531298342541412</c:v>
                </c:pt>
                <c:pt idx="16">
                  <c:v>24.531298342541412</c:v>
                </c:pt>
                <c:pt idx="17">
                  <c:v>24.531298342541412</c:v>
                </c:pt>
              </c:numCache>
            </c:numRef>
          </c:val>
        </c:ser>
        <c:ser>
          <c:idx val="11"/>
          <c:order val="11"/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'Comfort zones diagram'!$G$32:$G$49</c:f>
              <c:numCache>
                <c:formatCode>0.00</c:formatCode>
                <c:ptCount val="18"/>
              </c:numCache>
            </c:numRef>
          </c:val>
        </c:ser>
        <c:marker val="1"/>
        <c:axId val="74722304"/>
        <c:axId val="74736384"/>
      </c:lineChart>
      <c:catAx>
        <c:axId val="74722304"/>
        <c:scaling>
          <c:orientation val="minMax"/>
        </c:scaling>
        <c:axPos val="b"/>
        <c:numFmt formatCode="General" sourceLinked="1"/>
        <c:tickLblPos val="nextTo"/>
        <c:txPr>
          <a:bodyPr rot="-2700000" vert="horz"/>
          <a:lstStyle/>
          <a:p>
            <a:pPr>
              <a:defRPr/>
            </a:pPr>
            <a:endParaRPr lang="cs-CZ"/>
          </a:p>
        </c:txPr>
        <c:crossAx val="74736384"/>
        <c:crosses val="autoZero"/>
        <c:lblAlgn val="ctr"/>
        <c:lblOffset val="100"/>
        <c:tickLblSkip val="1"/>
      </c:catAx>
      <c:valAx>
        <c:axId val="74736384"/>
        <c:scaling>
          <c:orientation val="minMax"/>
          <c:max val="40"/>
          <c:min val="5"/>
        </c:scaling>
        <c:axPos val="l"/>
        <c:majorGridlines/>
        <c:title>
          <c:tx>
            <c:rich>
              <a:bodyPr rot="0" vert="horz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 T</a:t>
                </a:r>
                <a:r>
                  <a:rPr lang="cs-CZ" sz="1000" b="1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eq </a:t>
                </a: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[°C]</a:t>
                </a:r>
                <a:r>
                  <a:rPr lang="cs-CZ" sz="1000" b="1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 </a:t>
                </a:r>
              </a:p>
            </c:rich>
          </c:tx>
          <c:layout>
            <c:manualLayout>
              <c:xMode val="edge"/>
              <c:yMode val="edge"/>
              <c:x val="7.2254335260115614E-3"/>
              <c:y val="0.41411764705882381"/>
            </c:manualLayout>
          </c:layout>
          <c:spPr>
            <a:noFill/>
            <a:ln w="25400">
              <a:noFill/>
            </a:ln>
          </c:spPr>
        </c:title>
        <c:numFmt formatCode="0.0" sourceLinked="1"/>
        <c:minorTickMark val="out"/>
        <c:tickLblPos val="nextTo"/>
        <c:crossAx val="74722304"/>
        <c:crosses val="autoZero"/>
        <c:crossBetween val="midCat"/>
        <c:majorUnit val="5"/>
        <c:minorUnit val="1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82801114844358792"/>
          <c:y val="8.7651828756305047E-2"/>
          <c:w val="0.15895953559551251"/>
          <c:h val="0.69648763703194816"/>
        </c:manualLayout>
      </c:layout>
    </c:legend>
    <c:plotVisOnly val="1"/>
    <c:dispBlanksAs val="zero"/>
  </c:chart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scatterChart>
        <c:scatterStyle val="smoothMarker"/>
        <c:ser>
          <c:idx val="0"/>
          <c:order val="0"/>
          <c:tx>
            <c:strRef>
              <c:f>'Diagram data Rcl'!$L$26</c:f>
              <c:strCache>
                <c:ptCount val="1"/>
                <c:pt idx="0">
                  <c:v>Seat</c:v>
                </c:pt>
              </c:strCache>
            </c:strRef>
          </c:tx>
          <c:xVal>
            <c:numRef>
              <c:f>'Diagram data Rcl'!$M$6:$Q$6</c:f>
              <c:numCache>
                <c:formatCode>General</c:formatCode>
                <c:ptCount val="5"/>
                <c:pt idx="0">
                  <c:v>-1.5</c:v>
                </c:pt>
                <c:pt idx="1">
                  <c:v>-0.5</c:v>
                </c:pt>
                <c:pt idx="2">
                  <c:v>0</c:v>
                </c:pt>
                <c:pt idx="3">
                  <c:v>0.5</c:v>
                </c:pt>
                <c:pt idx="4">
                  <c:v>1.5</c:v>
                </c:pt>
              </c:numCache>
            </c:numRef>
          </c:xVal>
          <c:yVal>
            <c:numRef>
              <c:f>'Diagram data Rcl'!$M$26:$Q$26</c:f>
              <c:numCache>
                <c:formatCode>0.00</c:formatCode>
                <c:ptCount val="5"/>
                <c:pt idx="0">
                  <c:v>19.06848336219003</c:v>
                </c:pt>
                <c:pt idx="1">
                  <c:v>23.303604444914313</c:v>
                </c:pt>
                <c:pt idx="2">
                  <c:v>25.421164986276452</c:v>
                </c:pt>
                <c:pt idx="3">
                  <c:v>27.538725527638594</c:v>
                </c:pt>
                <c:pt idx="4">
                  <c:v>31.773846610362877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'Diagram data Rcl'!$L$13</c:f>
              <c:strCache>
                <c:ptCount val="1"/>
                <c:pt idx="0">
                  <c:v>Back lower</c:v>
                </c:pt>
              </c:strCache>
            </c:strRef>
          </c:tx>
          <c:xVal>
            <c:numRef>
              <c:f>'Diagram data Rcl'!$M$6:$Q$6</c:f>
              <c:numCache>
                <c:formatCode>General</c:formatCode>
                <c:ptCount val="5"/>
                <c:pt idx="0">
                  <c:v>-1.5</c:v>
                </c:pt>
                <c:pt idx="1">
                  <c:v>-0.5</c:v>
                </c:pt>
                <c:pt idx="2">
                  <c:v>0</c:v>
                </c:pt>
                <c:pt idx="3">
                  <c:v>0.5</c:v>
                </c:pt>
                <c:pt idx="4">
                  <c:v>1.5</c:v>
                </c:pt>
              </c:numCache>
            </c:numRef>
          </c:xVal>
          <c:yVal>
            <c:numRef>
              <c:f>'Diagram data Rcl'!$M$13:$Q$13</c:f>
              <c:numCache>
                <c:formatCode>0.00</c:formatCode>
                <c:ptCount val="5"/>
                <c:pt idx="0">
                  <c:v>6.2823697195011725</c:v>
                </c:pt>
                <c:pt idx="1">
                  <c:v>14.144097580879023</c:v>
                </c:pt>
                <c:pt idx="2">
                  <c:v>18.074961511567949</c:v>
                </c:pt>
                <c:pt idx="3">
                  <c:v>22.005825442256871</c:v>
                </c:pt>
                <c:pt idx="4">
                  <c:v>29.867553303634722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'Diagram data Rcl'!$L$67</c:f>
              <c:strCache>
                <c:ptCount val="1"/>
                <c:pt idx="0">
                  <c:v>Face</c:v>
                </c:pt>
              </c:strCache>
            </c:strRef>
          </c:tx>
          <c:xVal>
            <c:numRef>
              <c:f>'Diagram data Rcl'!$M$63:$Q$63</c:f>
              <c:numCache>
                <c:formatCode>General</c:formatCode>
                <c:ptCount val="5"/>
                <c:pt idx="0">
                  <c:v>-1.5</c:v>
                </c:pt>
                <c:pt idx="1">
                  <c:v>-0.5</c:v>
                </c:pt>
                <c:pt idx="2">
                  <c:v>0</c:v>
                </c:pt>
                <c:pt idx="3">
                  <c:v>0.5</c:v>
                </c:pt>
                <c:pt idx="4">
                  <c:v>1.5</c:v>
                </c:pt>
              </c:numCache>
            </c:numRef>
          </c:xVal>
          <c:yVal>
            <c:numRef>
              <c:f>'Diagram data Rcl'!$M$67:$Q$67</c:f>
              <c:numCache>
                <c:formatCode>0.00</c:formatCode>
                <c:ptCount val="5"/>
                <c:pt idx="0">
                  <c:v>21.945477711145607</c:v>
                </c:pt>
                <c:pt idx="1">
                  <c:v>25.457710677128965</c:v>
                </c:pt>
                <c:pt idx="2">
                  <c:v>27.213827160120648</c:v>
                </c:pt>
                <c:pt idx="3">
                  <c:v>28.969943643112327</c:v>
                </c:pt>
                <c:pt idx="4">
                  <c:v>32.482176609095688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'Diagram data Rcl'!$L$75</c:f>
              <c:strCache>
                <c:ptCount val="1"/>
                <c:pt idx="0">
                  <c:v>Hand L</c:v>
                </c:pt>
              </c:strCache>
            </c:strRef>
          </c:tx>
          <c:xVal>
            <c:numRef>
              <c:f>'Diagram data Rcl'!$M$63:$Q$63</c:f>
              <c:numCache>
                <c:formatCode>General</c:formatCode>
                <c:ptCount val="5"/>
                <c:pt idx="0">
                  <c:v>-1.5</c:v>
                </c:pt>
                <c:pt idx="1">
                  <c:v>-0.5</c:v>
                </c:pt>
                <c:pt idx="2">
                  <c:v>0</c:v>
                </c:pt>
                <c:pt idx="3">
                  <c:v>0.5</c:v>
                </c:pt>
                <c:pt idx="4">
                  <c:v>1.5</c:v>
                </c:pt>
              </c:numCache>
            </c:numRef>
          </c:xVal>
          <c:yVal>
            <c:numRef>
              <c:f>'Diagram data Rcl'!$M$75:$Q$75</c:f>
              <c:numCache>
                <c:formatCode>0.00</c:formatCode>
                <c:ptCount val="5"/>
                <c:pt idx="0">
                  <c:v>14.256143338721117</c:v>
                </c:pt>
                <c:pt idx="1">
                  <c:v>20.872128113326578</c:v>
                </c:pt>
                <c:pt idx="2">
                  <c:v>24.180120500629307</c:v>
                </c:pt>
                <c:pt idx="3">
                  <c:v>27.48811288793204</c:v>
                </c:pt>
                <c:pt idx="4">
                  <c:v>34.104097662537498</c:v>
                </c:pt>
              </c:numCache>
            </c:numRef>
          </c:yVal>
          <c:smooth val="1"/>
        </c:ser>
        <c:axId val="74749440"/>
        <c:axId val="74750976"/>
      </c:scatterChart>
      <c:valAx>
        <c:axId val="74749440"/>
        <c:scaling>
          <c:orientation val="minMax"/>
        </c:scaling>
        <c:axPos val="b"/>
        <c:numFmt formatCode="General" sourceLinked="1"/>
        <c:tickLblPos val="nextTo"/>
        <c:crossAx val="74750976"/>
        <c:crosses val="autoZero"/>
        <c:crossBetween val="midCat"/>
      </c:valAx>
      <c:valAx>
        <c:axId val="74750976"/>
        <c:scaling>
          <c:orientation val="minMax"/>
        </c:scaling>
        <c:axPos val="l"/>
        <c:majorGridlines/>
        <c:numFmt formatCode="0.00" sourceLinked="1"/>
        <c:tickLblPos val="nextTo"/>
        <c:crossAx val="74749440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/>
              <a:t> Comfort Zones</a:t>
            </a:r>
            <a:r>
              <a:rPr lang="en-US"/>
              <a:t> - </a:t>
            </a:r>
            <a:r>
              <a:rPr lang="cs-CZ"/>
              <a:t> Newton</a:t>
            </a:r>
          </a:p>
        </c:rich>
      </c:tx>
      <c:overlay val="1"/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416184971098388"/>
          <c:y val="9.003763791271055E-2"/>
          <c:w val="0.70375722543353625"/>
          <c:h val="0.69474748542339282"/>
        </c:manualLayout>
      </c:layout>
      <c:areaChart>
        <c:grouping val="stacked"/>
        <c:ser>
          <c:idx val="0"/>
          <c:order val="0"/>
          <c:tx>
            <c:strRef>
              <c:f>'Diagram data Rcl'!$D$5</c:f>
              <c:strCache>
                <c:ptCount val="1"/>
                <c:pt idx="0">
                  <c:v> too cold</c:v>
                </c:pt>
              </c:strCache>
            </c:strRef>
          </c:tx>
          <c:spPr>
            <a:noFill/>
            <a:ln w="25400">
              <a:noFill/>
            </a:ln>
          </c:spPr>
          <c:cat>
            <c:strRef>
              <c:f>'Diagram data Rcl'!$L$8:$L$26</c:f>
              <c:strCache>
                <c:ptCount val="19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  <c:pt idx="18">
                  <c:v>Seat</c:v>
                </c:pt>
              </c:strCache>
            </c:strRef>
          </c:cat>
          <c:val>
            <c:numRef>
              <c:f>'Diagram data Rcl'!$D$63:$D$81</c:f>
              <c:numCache>
                <c:formatCode>0.0</c:formatCode>
                <c:ptCount val="19"/>
                <c:pt idx="0">
                  <c:v>18.403967921152137</c:v>
                </c:pt>
                <c:pt idx="1">
                  <c:v>11.408150293437807</c:v>
                </c:pt>
                <c:pt idx="2">
                  <c:v>21.945477711145607</c:v>
                </c:pt>
                <c:pt idx="3">
                  <c:v>10.470837095061292</c:v>
                </c:pt>
                <c:pt idx="4">
                  <c:v>12.868732622216463</c:v>
                </c:pt>
                <c:pt idx="5">
                  <c:v>6.2823697195011725</c:v>
                </c:pt>
                <c:pt idx="6">
                  <c:v>11.813144133296415</c:v>
                </c:pt>
                <c:pt idx="7">
                  <c:v>11.813144133296415</c:v>
                </c:pt>
                <c:pt idx="8">
                  <c:v>17.93748879704145</c:v>
                </c:pt>
                <c:pt idx="9">
                  <c:v>17.93748879704145</c:v>
                </c:pt>
                <c:pt idx="10">
                  <c:v>14.256143338721117</c:v>
                </c:pt>
                <c:pt idx="11">
                  <c:v>14.256143338721117</c:v>
                </c:pt>
                <c:pt idx="12">
                  <c:v>17.731762379703003</c:v>
                </c:pt>
                <c:pt idx="13">
                  <c:v>17.731762379703003</c:v>
                </c:pt>
                <c:pt idx="14">
                  <c:v>17.673405953679584</c:v>
                </c:pt>
                <c:pt idx="15">
                  <c:v>17.673405953679584</c:v>
                </c:pt>
                <c:pt idx="16">
                  <c:v>19.136038418301347</c:v>
                </c:pt>
                <c:pt idx="17">
                  <c:v>19.136038418301347</c:v>
                </c:pt>
                <c:pt idx="18">
                  <c:v>19.06848336219003</c:v>
                </c:pt>
              </c:numCache>
            </c:numRef>
          </c:val>
        </c:ser>
        <c:ser>
          <c:idx val="1"/>
          <c:order val="1"/>
          <c:tx>
            <c:strRef>
              <c:f>'Diagram data Rcl'!$E$5</c:f>
              <c:strCache>
                <c:ptCount val="1"/>
                <c:pt idx="0">
                  <c:v>cold comfort</c:v>
                </c:pt>
              </c:strCache>
            </c:strRef>
          </c:tx>
          <c:spPr>
            <a:solidFill>
              <a:schemeClr val="accent1">
                <a:alpha val="50000"/>
              </a:schemeClr>
            </a:solidFill>
            <a:ln w="38100">
              <a:noFill/>
            </a:ln>
          </c:spPr>
          <c:cat>
            <c:strRef>
              <c:f>'Diagram data Rcl'!$L$8:$L$26</c:f>
              <c:strCache>
                <c:ptCount val="19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  <c:pt idx="18">
                  <c:v>Seat</c:v>
                </c:pt>
              </c:strCache>
            </c:strRef>
          </c:cat>
          <c:val>
            <c:numRef>
              <c:f>'Diagram data Rcl'!$E$63:$E$81</c:f>
              <c:numCache>
                <c:formatCode>0.0</c:formatCode>
                <c:ptCount val="19"/>
                <c:pt idx="0">
                  <c:v>3.2537604180184587</c:v>
                </c:pt>
                <c:pt idx="1">
                  <c:v>6.5824125917701615</c:v>
                </c:pt>
                <c:pt idx="2">
                  <c:v>3.5122329659833582</c:v>
                </c:pt>
                <c:pt idx="3">
                  <c:v>7.2153753111629513</c:v>
                </c:pt>
                <c:pt idx="4">
                  <c:v>6.4800445960293551</c:v>
                </c:pt>
                <c:pt idx="5">
                  <c:v>7.861727861377851</c:v>
                </c:pt>
                <c:pt idx="6">
                  <c:v>6.2711675658063761</c:v>
                </c:pt>
                <c:pt idx="7">
                  <c:v>6.2711675658063761</c:v>
                </c:pt>
                <c:pt idx="8">
                  <c:v>4.5401069843593511</c:v>
                </c:pt>
                <c:pt idx="9">
                  <c:v>4.5401069843593511</c:v>
                </c:pt>
                <c:pt idx="10">
                  <c:v>6.6159847746054616</c:v>
                </c:pt>
                <c:pt idx="11">
                  <c:v>6.6159847746054616</c:v>
                </c:pt>
                <c:pt idx="12">
                  <c:v>4.2805602552434081</c:v>
                </c:pt>
                <c:pt idx="13">
                  <c:v>4.2805602552434081</c:v>
                </c:pt>
                <c:pt idx="14">
                  <c:v>4.2959152189281227</c:v>
                </c:pt>
                <c:pt idx="15">
                  <c:v>4.2959152189281227</c:v>
                </c:pt>
                <c:pt idx="16">
                  <c:v>3.9110618290146775</c:v>
                </c:pt>
                <c:pt idx="17">
                  <c:v>3.9110618290146775</c:v>
                </c:pt>
                <c:pt idx="18">
                  <c:v>4.2351210827242838</c:v>
                </c:pt>
              </c:numCache>
            </c:numRef>
          </c:val>
        </c:ser>
        <c:ser>
          <c:idx val="2"/>
          <c:order val="2"/>
          <c:tx>
            <c:strRef>
              <c:f>'Diagram data Rcl'!$F$5</c:f>
              <c:strCache>
                <c:ptCount val="1"/>
                <c:pt idx="0">
                  <c:v>neutral</c:v>
                </c:pt>
              </c:strCache>
            </c:strRef>
          </c:tx>
          <c:spPr>
            <a:solidFill>
              <a:srgbClr val="00B050">
                <a:alpha val="50000"/>
              </a:srgbClr>
            </a:solidFill>
            <a:ln w="25400">
              <a:noFill/>
            </a:ln>
          </c:spPr>
          <c:cat>
            <c:strRef>
              <c:f>'Diagram data Rcl'!$L$8:$L$26</c:f>
              <c:strCache>
                <c:ptCount val="19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  <c:pt idx="18">
                  <c:v>Seat</c:v>
                </c:pt>
              </c:strCache>
            </c:strRef>
          </c:cat>
          <c:val>
            <c:numRef>
              <c:f>'Diagram data Rcl'!$F$63:$F$81</c:f>
              <c:numCache>
                <c:formatCode>0.0</c:formatCode>
                <c:ptCount val="19"/>
                <c:pt idx="0">
                  <c:v>3.2537604180184516</c:v>
                </c:pt>
                <c:pt idx="1">
                  <c:v>6.5824125917701615</c:v>
                </c:pt>
                <c:pt idx="2">
                  <c:v>3.5122329659833618</c:v>
                </c:pt>
                <c:pt idx="3">
                  <c:v>7.2153753111629584</c:v>
                </c:pt>
                <c:pt idx="4">
                  <c:v>6.4800445960293551</c:v>
                </c:pt>
                <c:pt idx="5">
                  <c:v>7.8617278613778474</c:v>
                </c:pt>
                <c:pt idx="6">
                  <c:v>6.2711675658063655</c:v>
                </c:pt>
                <c:pt idx="7">
                  <c:v>6.2711675658063655</c:v>
                </c:pt>
                <c:pt idx="8">
                  <c:v>4.5401069843593476</c:v>
                </c:pt>
                <c:pt idx="9">
                  <c:v>4.5401069843593476</c:v>
                </c:pt>
                <c:pt idx="10">
                  <c:v>6.6159847746054616</c:v>
                </c:pt>
                <c:pt idx="11">
                  <c:v>6.6159847746054616</c:v>
                </c:pt>
                <c:pt idx="12">
                  <c:v>4.2805602552434117</c:v>
                </c:pt>
                <c:pt idx="13">
                  <c:v>4.2805602552434117</c:v>
                </c:pt>
                <c:pt idx="14">
                  <c:v>4.2959152189281156</c:v>
                </c:pt>
                <c:pt idx="15">
                  <c:v>4.2959152189281156</c:v>
                </c:pt>
                <c:pt idx="16">
                  <c:v>3.9110618290146846</c:v>
                </c:pt>
                <c:pt idx="17">
                  <c:v>3.9110618290146846</c:v>
                </c:pt>
                <c:pt idx="18">
                  <c:v>4.2351210827242802</c:v>
                </c:pt>
              </c:numCache>
            </c:numRef>
          </c:val>
        </c:ser>
        <c:ser>
          <c:idx val="3"/>
          <c:order val="3"/>
          <c:tx>
            <c:strRef>
              <c:f>'Diagram data Rcl'!$G$62</c:f>
              <c:strCache>
                <c:ptCount val="1"/>
                <c:pt idx="0">
                  <c:v>warm comfort</c:v>
                </c:pt>
              </c:strCache>
            </c:strRef>
          </c:tx>
          <c:spPr>
            <a:solidFill>
              <a:srgbClr val="FF0000">
                <a:alpha val="50000"/>
              </a:srgbClr>
            </a:solidFill>
            <a:ln w="38100">
              <a:noFill/>
              <a:prstDash val="solid"/>
            </a:ln>
          </c:spPr>
          <c:cat>
            <c:strRef>
              <c:f>'Diagram data Rcl'!$L$8:$L$26</c:f>
              <c:strCache>
                <c:ptCount val="19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  <c:pt idx="18">
                  <c:v>Seat</c:v>
                </c:pt>
              </c:strCache>
            </c:strRef>
          </c:cat>
          <c:val>
            <c:numRef>
              <c:f>'Diagram data Rcl'!$G$63:$G$81</c:f>
              <c:numCache>
                <c:formatCode>0.0</c:formatCode>
                <c:ptCount val="19"/>
                <c:pt idx="0">
                  <c:v>3.2537604180184587</c:v>
                </c:pt>
                <c:pt idx="1">
                  <c:v>6.5824125917701615</c:v>
                </c:pt>
                <c:pt idx="2">
                  <c:v>3.5122329659833618</c:v>
                </c:pt>
                <c:pt idx="3">
                  <c:v>7.2153753111629513</c:v>
                </c:pt>
                <c:pt idx="4">
                  <c:v>6.4800445960293587</c:v>
                </c:pt>
                <c:pt idx="5">
                  <c:v>7.861727861377851</c:v>
                </c:pt>
                <c:pt idx="6">
                  <c:v>6.2711675658063726</c:v>
                </c:pt>
                <c:pt idx="7">
                  <c:v>6.2711675658063726</c:v>
                </c:pt>
                <c:pt idx="8">
                  <c:v>4.5401069843593476</c:v>
                </c:pt>
                <c:pt idx="9">
                  <c:v>4.5401069843593476</c:v>
                </c:pt>
                <c:pt idx="10">
                  <c:v>6.6159847746054581</c:v>
                </c:pt>
                <c:pt idx="11">
                  <c:v>6.6159847746054581</c:v>
                </c:pt>
                <c:pt idx="12">
                  <c:v>4.2805602552434081</c:v>
                </c:pt>
                <c:pt idx="13">
                  <c:v>4.2805602552434081</c:v>
                </c:pt>
                <c:pt idx="14">
                  <c:v>4.2959152189281227</c:v>
                </c:pt>
                <c:pt idx="15">
                  <c:v>4.2959152189281227</c:v>
                </c:pt>
                <c:pt idx="16">
                  <c:v>3.911061829014681</c:v>
                </c:pt>
                <c:pt idx="17">
                  <c:v>3.911061829014681</c:v>
                </c:pt>
                <c:pt idx="18">
                  <c:v>4.2351210827242838</c:v>
                </c:pt>
              </c:numCache>
            </c:numRef>
          </c:val>
        </c:ser>
        <c:ser>
          <c:idx val="4"/>
          <c:order val="4"/>
          <c:tx>
            <c:strRef>
              <c:f>'Diagram data Rcl'!$H$5</c:f>
              <c:strCache>
                <c:ptCount val="1"/>
                <c:pt idx="0">
                  <c:v>too warm</c:v>
                </c:pt>
              </c:strCache>
            </c:strRef>
          </c:tx>
          <c:spPr>
            <a:noFill/>
            <a:ln w="38100">
              <a:noFill/>
            </a:ln>
          </c:spPr>
          <c:cat>
            <c:strRef>
              <c:f>'Diagram data Rcl'!$L$8:$L$26</c:f>
              <c:strCache>
                <c:ptCount val="19"/>
                <c:pt idx="0">
                  <c:v>Wholebody</c:v>
                </c:pt>
                <c:pt idx="1">
                  <c:v>Scalp</c:v>
                </c:pt>
                <c:pt idx="2">
                  <c:v>Face</c:v>
                </c:pt>
                <c:pt idx="3">
                  <c:v>Chest</c:v>
                </c:pt>
                <c:pt idx="4">
                  <c:v>Back upper</c:v>
                </c:pt>
                <c:pt idx="5">
                  <c:v>Back lower</c:v>
                </c:pt>
                <c:pt idx="6">
                  <c:v>Arm_up_L</c:v>
                </c:pt>
                <c:pt idx="7">
                  <c:v>Arm_up_R</c:v>
                </c:pt>
                <c:pt idx="8">
                  <c:v>Arm_lower_L</c:v>
                </c:pt>
                <c:pt idx="9">
                  <c:v>Arm_lower_R</c:v>
                </c:pt>
                <c:pt idx="10">
                  <c:v>Hand L</c:v>
                </c:pt>
                <c:pt idx="11">
                  <c:v>Hand R</c:v>
                </c:pt>
                <c:pt idx="12">
                  <c:v>Thigh L</c:v>
                </c:pt>
                <c:pt idx="13">
                  <c:v>Thigh R</c:v>
                </c:pt>
                <c:pt idx="14">
                  <c:v>Calf L</c:v>
                </c:pt>
                <c:pt idx="15">
                  <c:v>Calf R</c:v>
                </c:pt>
                <c:pt idx="16">
                  <c:v>Foot L</c:v>
                </c:pt>
                <c:pt idx="17">
                  <c:v>Foot R</c:v>
                </c:pt>
                <c:pt idx="18">
                  <c:v>Seat</c:v>
                </c:pt>
              </c:strCache>
            </c:strRef>
          </c:cat>
          <c:val>
            <c:numRef>
              <c:f>'Diagram data Rcl'!$H$6:$H$23</c:f>
              <c:numCache>
                <c:formatCode>General</c:formatCode>
                <c:ptCount val="18"/>
              </c:numCache>
            </c:numRef>
          </c:val>
        </c:ser>
        <c:axId val="74875264"/>
        <c:axId val="74876800"/>
      </c:areaChart>
      <c:lineChart>
        <c:grouping val="standard"/>
        <c:ser>
          <c:idx val="7"/>
          <c:order val="5"/>
          <c:spPr>
            <a:ln w="6350">
              <a:solidFill>
                <a:srgbClr val="0000CC"/>
              </a:solidFill>
            </a:ln>
          </c:spPr>
          <c:marker>
            <c:symbol val="none"/>
          </c:marker>
          <c:val>
            <c:numRef>
              <c:f>'Diagram data Rcl'!$N$65:$N$83</c:f>
              <c:numCache>
                <c:formatCode>0.00</c:formatCode>
                <c:ptCount val="19"/>
                <c:pt idx="0">
                  <c:v>21.657728339170596</c:v>
                </c:pt>
                <c:pt idx="1">
                  <c:v>17.990562885207968</c:v>
                </c:pt>
                <c:pt idx="2">
                  <c:v>25.457710677128965</c:v>
                </c:pt>
                <c:pt idx="3">
                  <c:v>17.686212406224243</c:v>
                </c:pt>
                <c:pt idx="4">
                  <c:v>19.348777218245818</c:v>
                </c:pt>
                <c:pt idx="5">
                  <c:v>14.144097580879023</c:v>
                </c:pt>
                <c:pt idx="6">
                  <c:v>18.084311699102791</c:v>
                </c:pt>
                <c:pt idx="7">
                  <c:v>18.084311699102791</c:v>
                </c:pt>
                <c:pt idx="8">
                  <c:v>22.477595781400801</c:v>
                </c:pt>
                <c:pt idx="9">
                  <c:v>22.477595781400801</c:v>
                </c:pt>
                <c:pt idx="10">
                  <c:v>20.872128113326578</c:v>
                </c:pt>
                <c:pt idx="11">
                  <c:v>20.872128113326578</c:v>
                </c:pt>
                <c:pt idx="12">
                  <c:v>22.012322634946411</c:v>
                </c:pt>
                <c:pt idx="13">
                  <c:v>22.012322634946411</c:v>
                </c:pt>
                <c:pt idx="14">
                  <c:v>21.969321172607707</c:v>
                </c:pt>
                <c:pt idx="15">
                  <c:v>21.969321172607707</c:v>
                </c:pt>
                <c:pt idx="16">
                  <c:v>23.047100247316024</c:v>
                </c:pt>
                <c:pt idx="17">
                  <c:v>23.047100247316024</c:v>
                </c:pt>
                <c:pt idx="18">
                  <c:v>23.303604444914313</c:v>
                </c:pt>
              </c:numCache>
            </c:numRef>
          </c:val>
        </c:ser>
        <c:ser>
          <c:idx val="5"/>
          <c:order val="6"/>
          <c:spPr>
            <a:ln w="635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'Diagram data Rcl'!$O$65:$O$83</c:f>
              <c:numCache>
                <c:formatCode>0.00</c:formatCode>
                <c:ptCount val="19"/>
                <c:pt idx="0">
                  <c:v>23.284608548179822</c:v>
                </c:pt>
                <c:pt idx="1">
                  <c:v>21.281769181093047</c:v>
                </c:pt>
                <c:pt idx="2">
                  <c:v>27.213827160120648</c:v>
                </c:pt>
                <c:pt idx="3">
                  <c:v>21.293900061805722</c:v>
                </c:pt>
                <c:pt idx="4">
                  <c:v>22.588799516260494</c:v>
                </c:pt>
                <c:pt idx="5">
                  <c:v>18.074961511567949</c:v>
                </c:pt>
                <c:pt idx="6">
                  <c:v>21.219895482005974</c:v>
                </c:pt>
                <c:pt idx="7">
                  <c:v>21.219895482005974</c:v>
                </c:pt>
                <c:pt idx="8">
                  <c:v>24.747649273580475</c:v>
                </c:pt>
                <c:pt idx="9">
                  <c:v>24.747649273580475</c:v>
                </c:pt>
                <c:pt idx="10">
                  <c:v>24.180120500629307</c:v>
                </c:pt>
                <c:pt idx="11">
                  <c:v>24.180120500629307</c:v>
                </c:pt>
                <c:pt idx="12">
                  <c:v>24.152602762568115</c:v>
                </c:pt>
                <c:pt idx="13">
                  <c:v>24.152602762568115</c:v>
                </c:pt>
                <c:pt idx="14">
                  <c:v>24.117278782071764</c:v>
                </c:pt>
                <c:pt idx="15">
                  <c:v>24.117278782071764</c:v>
                </c:pt>
                <c:pt idx="16">
                  <c:v>25.002631161823366</c:v>
                </c:pt>
                <c:pt idx="17">
                  <c:v>25.002631161823366</c:v>
                </c:pt>
                <c:pt idx="18">
                  <c:v>25.421164986276452</c:v>
                </c:pt>
              </c:numCache>
            </c:numRef>
          </c:val>
        </c:ser>
        <c:ser>
          <c:idx val="8"/>
          <c:order val="7"/>
          <c:spPr>
            <a:ln w="63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'Diagram data Rcl'!$P$65:$P$83</c:f>
              <c:numCache>
                <c:formatCode>0.00</c:formatCode>
                <c:ptCount val="19"/>
                <c:pt idx="0">
                  <c:v>24.911488757189048</c:v>
                </c:pt>
                <c:pt idx="1">
                  <c:v>24.572975476978129</c:v>
                </c:pt>
                <c:pt idx="2">
                  <c:v>28.969943643112327</c:v>
                </c:pt>
                <c:pt idx="3">
                  <c:v>24.901587717387201</c:v>
                </c:pt>
                <c:pt idx="4">
                  <c:v>25.828821814275173</c:v>
                </c:pt>
                <c:pt idx="5">
                  <c:v>22.005825442256871</c:v>
                </c:pt>
                <c:pt idx="6">
                  <c:v>24.355479264909157</c:v>
                </c:pt>
                <c:pt idx="7">
                  <c:v>24.355479264909157</c:v>
                </c:pt>
                <c:pt idx="8">
                  <c:v>27.017702765760149</c:v>
                </c:pt>
                <c:pt idx="9">
                  <c:v>27.017702765760149</c:v>
                </c:pt>
                <c:pt idx="10">
                  <c:v>27.48811288793204</c:v>
                </c:pt>
                <c:pt idx="11">
                  <c:v>27.48811288793204</c:v>
                </c:pt>
                <c:pt idx="12">
                  <c:v>26.292882890189823</c:v>
                </c:pt>
                <c:pt idx="13">
                  <c:v>26.292882890189823</c:v>
                </c:pt>
                <c:pt idx="14">
                  <c:v>26.265236391535822</c:v>
                </c:pt>
                <c:pt idx="15">
                  <c:v>26.265236391535822</c:v>
                </c:pt>
                <c:pt idx="16">
                  <c:v>26.958162076330709</c:v>
                </c:pt>
                <c:pt idx="17">
                  <c:v>26.958162076330709</c:v>
                </c:pt>
                <c:pt idx="18">
                  <c:v>27.538725527638594</c:v>
                </c:pt>
              </c:numCache>
            </c:numRef>
          </c:val>
        </c:ser>
        <c:ser>
          <c:idx val="6"/>
          <c:order val="8"/>
          <c:spPr>
            <a:ln w="6350">
              <a:solidFill>
                <a:srgbClr val="0000CC"/>
              </a:solidFill>
            </a:ln>
          </c:spPr>
          <c:marker>
            <c:symbol val="none"/>
          </c:marker>
          <c:val>
            <c:numRef>
              <c:f>'Diagram data Rcl'!$M$65:$M$83</c:f>
              <c:numCache>
                <c:formatCode>0.00</c:formatCode>
                <c:ptCount val="19"/>
                <c:pt idx="0">
                  <c:v>18.403967921152137</c:v>
                </c:pt>
                <c:pt idx="1">
                  <c:v>11.408150293437807</c:v>
                </c:pt>
                <c:pt idx="2">
                  <c:v>21.945477711145607</c:v>
                </c:pt>
                <c:pt idx="3">
                  <c:v>10.470837095061292</c:v>
                </c:pt>
                <c:pt idx="4">
                  <c:v>12.868732622216463</c:v>
                </c:pt>
                <c:pt idx="5">
                  <c:v>6.2823697195011725</c:v>
                </c:pt>
                <c:pt idx="6">
                  <c:v>11.813144133296415</c:v>
                </c:pt>
                <c:pt idx="7">
                  <c:v>11.813144133296415</c:v>
                </c:pt>
                <c:pt idx="8">
                  <c:v>17.93748879704145</c:v>
                </c:pt>
                <c:pt idx="9">
                  <c:v>17.93748879704145</c:v>
                </c:pt>
                <c:pt idx="10">
                  <c:v>14.256143338721117</c:v>
                </c:pt>
                <c:pt idx="11">
                  <c:v>14.256143338721117</c:v>
                </c:pt>
                <c:pt idx="12">
                  <c:v>17.731762379703003</c:v>
                </c:pt>
                <c:pt idx="13">
                  <c:v>17.731762379703003</c:v>
                </c:pt>
                <c:pt idx="14">
                  <c:v>17.673405953679584</c:v>
                </c:pt>
                <c:pt idx="15">
                  <c:v>17.673405953679584</c:v>
                </c:pt>
                <c:pt idx="16">
                  <c:v>19.136038418301347</c:v>
                </c:pt>
                <c:pt idx="17">
                  <c:v>19.136038418301347</c:v>
                </c:pt>
                <c:pt idx="18">
                  <c:v>19.06848336219003</c:v>
                </c:pt>
              </c:numCache>
            </c:numRef>
          </c:val>
        </c:ser>
        <c:ser>
          <c:idx val="9"/>
          <c:order val="9"/>
          <c:spPr>
            <a:ln w="63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'Diagram data Rcl'!$Q$65:$Q$83</c:f>
              <c:numCache>
                <c:formatCode>0.00</c:formatCode>
                <c:ptCount val="19"/>
                <c:pt idx="0">
                  <c:v>28.165249175207506</c:v>
                </c:pt>
                <c:pt idx="1">
                  <c:v>31.155388068748291</c:v>
                </c:pt>
                <c:pt idx="2">
                  <c:v>32.482176609095688</c:v>
                </c:pt>
                <c:pt idx="3">
                  <c:v>32.116963028550153</c:v>
                </c:pt>
                <c:pt idx="4">
                  <c:v>32.308866410304532</c:v>
                </c:pt>
                <c:pt idx="5">
                  <c:v>29.867553303634722</c:v>
                </c:pt>
                <c:pt idx="6">
                  <c:v>30.626646830715529</c:v>
                </c:pt>
                <c:pt idx="7">
                  <c:v>30.626646830715529</c:v>
                </c:pt>
                <c:pt idx="8">
                  <c:v>31.557809750119496</c:v>
                </c:pt>
                <c:pt idx="9">
                  <c:v>31.557809750119496</c:v>
                </c:pt>
                <c:pt idx="10">
                  <c:v>34.104097662537498</c:v>
                </c:pt>
                <c:pt idx="11">
                  <c:v>34.104097662537498</c:v>
                </c:pt>
                <c:pt idx="12">
                  <c:v>30.573443145433231</c:v>
                </c:pt>
                <c:pt idx="13">
                  <c:v>30.573443145433231</c:v>
                </c:pt>
                <c:pt idx="14">
                  <c:v>30.561151610463945</c:v>
                </c:pt>
                <c:pt idx="15">
                  <c:v>30.561151610463945</c:v>
                </c:pt>
                <c:pt idx="16">
                  <c:v>30.86922390534539</c:v>
                </c:pt>
                <c:pt idx="17">
                  <c:v>30.86922390534539</c:v>
                </c:pt>
                <c:pt idx="18">
                  <c:v>31.773846610362877</c:v>
                </c:pt>
              </c:numCache>
            </c:numRef>
          </c:val>
        </c:ser>
        <c:ser>
          <c:idx val="10"/>
          <c:order val="10"/>
          <c:tx>
            <c:v>Teq</c:v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'Comfort zones diagram'!$G$6:$G$24</c:f>
              <c:numCache>
                <c:formatCode>0.00</c:formatCode>
                <c:ptCount val="19"/>
                <c:pt idx="0">
                  <c:v>24.531298342541412</c:v>
                </c:pt>
                <c:pt idx="1">
                  <c:v>24.531298342541412</c:v>
                </c:pt>
                <c:pt idx="2">
                  <c:v>24.531298342541412</c:v>
                </c:pt>
                <c:pt idx="3">
                  <c:v>24.531298342541412</c:v>
                </c:pt>
                <c:pt idx="4">
                  <c:v>24.531298342541412</c:v>
                </c:pt>
                <c:pt idx="5">
                  <c:v>24.531298342541412</c:v>
                </c:pt>
                <c:pt idx="6">
                  <c:v>24.531298342541412</c:v>
                </c:pt>
                <c:pt idx="7">
                  <c:v>24.531298342541412</c:v>
                </c:pt>
                <c:pt idx="8">
                  <c:v>24.531298342541412</c:v>
                </c:pt>
                <c:pt idx="9">
                  <c:v>24.531298342541412</c:v>
                </c:pt>
                <c:pt idx="10">
                  <c:v>24.531298342541412</c:v>
                </c:pt>
                <c:pt idx="11">
                  <c:v>24.531298342541412</c:v>
                </c:pt>
                <c:pt idx="12">
                  <c:v>24.531298342541412</c:v>
                </c:pt>
                <c:pt idx="13">
                  <c:v>24.531298342541412</c:v>
                </c:pt>
                <c:pt idx="14">
                  <c:v>24.531298342541412</c:v>
                </c:pt>
                <c:pt idx="15">
                  <c:v>24.531298342541412</c:v>
                </c:pt>
                <c:pt idx="16">
                  <c:v>24.531298342541412</c:v>
                </c:pt>
                <c:pt idx="17">
                  <c:v>24.531298342541412</c:v>
                </c:pt>
                <c:pt idx="18">
                  <c:v>24.531298342541412</c:v>
                </c:pt>
              </c:numCache>
            </c:numRef>
          </c:val>
        </c:ser>
        <c:ser>
          <c:idx val="11"/>
          <c:order val="11"/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'Comfort zones diagram'!$G$32:$G$49</c:f>
              <c:numCache>
                <c:formatCode>0.00</c:formatCode>
                <c:ptCount val="18"/>
              </c:numCache>
            </c:numRef>
          </c:val>
        </c:ser>
        <c:marker val="1"/>
        <c:axId val="74875264"/>
        <c:axId val="74876800"/>
      </c:lineChart>
      <c:catAx>
        <c:axId val="74875264"/>
        <c:scaling>
          <c:orientation val="minMax"/>
        </c:scaling>
        <c:axPos val="b"/>
        <c:numFmt formatCode="General" sourceLinked="1"/>
        <c:tickLblPos val="nextTo"/>
        <c:txPr>
          <a:bodyPr rot="-2700000" vert="horz"/>
          <a:lstStyle/>
          <a:p>
            <a:pPr>
              <a:defRPr/>
            </a:pPr>
            <a:endParaRPr lang="cs-CZ"/>
          </a:p>
        </c:txPr>
        <c:crossAx val="74876800"/>
        <c:crosses val="autoZero"/>
        <c:lblAlgn val="ctr"/>
        <c:lblOffset val="100"/>
        <c:tickLblSkip val="1"/>
      </c:catAx>
      <c:valAx>
        <c:axId val="74876800"/>
        <c:scaling>
          <c:orientation val="minMax"/>
          <c:max val="40"/>
          <c:min val="5"/>
        </c:scaling>
        <c:axPos val="l"/>
        <c:majorGridlines/>
        <c:title>
          <c:tx>
            <c:rich>
              <a:bodyPr rot="0" vert="horz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 T</a:t>
                </a:r>
                <a:r>
                  <a:rPr lang="cs-CZ" sz="1000" b="1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eq </a:t>
                </a: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[°C]</a:t>
                </a:r>
                <a:r>
                  <a:rPr lang="cs-CZ" sz="1000" b="1" i="0" u="none" strike="noStrike" baseline="-25000">
                    <a:solidFill>
                      <a:srgbClr val="000000"/>
                    </a:solidFill>
                    <a:latin typeface="Calibri"/>
                    <a:cs typeface="Calibri"/>
                  </a:rPr>
                  <a:t> </a:t>
                </a:r>
              </a:p>
            </c:rich>
          </c:tx>
          <c:layout>
            <c:manualLayout>
              <c:xMode val="edge"/>
              <c:yMode val="edge"/>
              <c:x val="7.2254335260115614E-3"/>
              <c:y val="0.41411764705882381"/>
            </c:manualLayout>
          </c:layout>
          <c:spPr>
            <a:noFill/>
            <a:ln w="25400">
              <a:noFill/>
            </a:ln>
          </c:spPr>
        </c:title>
        <c:numFmt formatCode="0.0" sourceLinked="1"/>
        <c:minorTickMark val="out"/>
        <c:tickLblPos val="nextTo"/>
        <c:crossAx val="74875264"/>
        <c:crosses val="autoZero"/>
        <c:crossBetween val="midCat"/>
        <c:majorUnit val="5"/>
        <c:minorUnit val="1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82801114844358814"/>
          <c:y val="8.7651828756305047E-2"/>
          <c:w val="0.15895953559551257"/>
          <c:h val="0.69648763703194816"/>
        </c:manualLayout>
      </c:layout>
    </c:legend>
    <c:plotVisOnly val="1"/>
    <c:dispBlanksAs val="zero"/>
  </c:chart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7" Type="http://schemas.openxmlformats.org/officeDocument/2006/relationships/chart" Target="../charts/chart7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18</xdr:col>
      <xdr:colOff>372035</xdr:colOff>
      <xdr:row>24</xdr:row>
      <xdr:rowOff>36420</xdr:rowOff>
    </xdr:to>
    <xdr:graphicFrame macro="">
      <xdr:nvGraphicFramePr>
        <xdr:cNvPr id="6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0.12182</cdr:x>
      <cdr:y>0.10203</cdr:y>
    </cdr:from>
    <cdr:to>
      <cdr:x>0.79334</cdr:x>
      <cdr:y>0.16913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717307" y="434704"/>
          <a:ext cx="3954084" cy="28588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1100">
              <a:solidFill>
                <a:srgbClr val="0070C0"/>
              </a:solidFill>
            </a:rPr>
            <a:t>blue </a:t>
          </a:r>
          <a:r>
            <a:rPr lang="cs-CZ" sz="1100"/>
            <a:t> - climate chamber</a:t>
          </a:r>
          <a:r>
            <a:rPr lang="en-US" sz="1100" baseline="0"/>
            <a:t> </a:t>
          </a:r>
          <a:r>
            <a:rPr lang="cs-CZ" sz="1100" baseline="0"/>
            <a:t>calibration 9</a:t>
          </a:r>
          <a:r>
            <a:rPr lang="en-US" sz="1100" baseline="0"/>
            <a:t>.</a:t>
          </a:r>
          <a:r>
            <a:rPr lang="cs-CZ" sz="1100" baseline="0"/>
            <a:t>8</a:t>
          </a:r>
          <a:r>
            <a:rPr lang="en-US" sz="1100" baseline="0"/>
            <a:t>.2013 1</a:t>
          </a:r>
          <a:r>
            <a:rPr lang="cs-CZ" sz="1100" baseline="0"/>
            <a:t>0</a:t>
          </a:r>
          <a:r>
            <a:rPr lang="en-US" sz="1100" baseline="0"/>
            <a:t>:</a:t>
          </a:r>
          <a:r>
            <a:rPr lang="cs-CZ" sz="1100" baseline="0"/>
            <a:t>15</a:t>
          </a:r>
          <a:r>
            <a:rPr lang="en-US" sz="1100" baseline="0"/>
            <a:t> -</a:t>
          </a:r>
          <a:r>
            <a:rPr lang="cs-CZ" sz="1100" baseline="0"/>
            <a:t> </a:t>
          </a:r>
          <a:r>
            <a:rPr lang="en-US" sz="1100" baseline="0"/>
            <a:t>1</a:t>
          </a:r>
          <a:r>
            <a:rPr lang="cs-CZ" sz="1100" baseline="0"/>
            <a:t>0</a:t>
          </a:r>
          <a:r>
            <a:rPr lang="en-US" sz="1100" baseline="0"/>
            <a:t>:</a:t>
          </a:r>
          <a:r>
            <a:rPr lang="cs-CZ" sz="1100" baseline="0"/>
            <a:t>45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1100">
            <a:latin typeface="+mn-lt"/>
            <a:ea typeface="+mn-ea"/>
            <a:cs typeface="+mn-cs"/>
          </a:endParaRPr>
        </a:p>
        <a:p xmlns:a="http://schemas.openxmlformats.org/drawingml/2006/main">
          <a:endParaRPr lang="cs-CZ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25</xdr:row>
      <xdr:rowOff>171450</xdr:rowOff>
    </xdr:from>
    <xdr:to>
      <xdr:col>10</xdr:col>
      <xdr:colOff>388844</xdr:colOff>
      <xdr:row>48</xdr:row>
      <xdr:rowOff>52668</xdr:rowOff>
    </xdr:to>
    <xdr:graphicFrame macro="">
      <xdr:nvGraphicFramePr>
        <xdr:cNvPr id="3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78593</xdr:colOff>
      <xdr:row>2</xdr:row>
      <xdr:rowOff>165187</xdr:rowOff>
    </xdr:from>
    <xdr:to>
      <xdr:col>10</xdr:col>
      <xdr:colOff>410287</xdr:colOff>
      <xdr:row>24</xdr:row>
      <xdr:rowOff>189280</xdr:rowOff>
    </xdr:to>
    <xdr:graphicFrame macro="">
      <xdr:nvGraphicFramePr>
        <xdr:cNvPr id="4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11</xdr:col>
      <xdr:colOff>285750</xdr:colOff>
      <xdr:row>27</xdr:row>
      <xdr:rowOff>28575</xdr:rowOff>
    </xdr:from>
    <xdr:to>
      <xdr:col>20</xdr:col>
      <xdr:colOff>38099</xdr:colOff>
      <xdr:row>40</xdr:row>
      <xdr:rowOff>66675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381750" y="4857750"/>
          <a:ext cx="5934075" cy="251460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180975</xdr:colOff>
      <xdr:row>41</xdr:row>
      <xdr:rowOff>76200</xdr:rowOff>
    </xdr:from>
    <xdr:to>
      <xdr:col>18</xdr:col>
      <xdr:colOff>9525</xdr:colOff>
      <xdr:row>55</xdr:row>
      <xdr:rowOff>152400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101006</xdr:colOff>
      <xdr:row>59</xdr:row>
      <xdr:rowOff>120361</xdr:rowOff>
    </xdr:from>
    <xdr:to>
      <xdr:col>10</xdr:col>
      <xdr:colOff>432700</xdr:colOff>
      <xdr:row>81</xdr:row>
      <xdr:rowOff>144454</xdr:rowOff>
    </xdr:to>
    <xdr:graphicFrame macro="">
      <xdr:nvGraphicFramePr>
        <xdr:cNvPr id="7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11</xdr:col>
      <xdr:colOff>285750</xdr:colOff>
      <xdr:row>84</xdr:row>
      <xdr:rowOff>28575</xdr:rowOff>
    </xdr:from>
    <xdr:to>
      <xdr:col>20</xdr:col>
      <xdr:colOff>38099</xdr:colOff>
      <xdr:row>97</xdr:row>
      <xdr:rowOff>66675</xdr:rowOff>
    </xdr:to>
    <xdr:pic>
      <xdr:nvPicPr>
        <xdr:cNvPr id="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953250" y="5275984"/>
          <a:ext cx="5917622" cy="251460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180975</xdr:colOff>
      <xdr:row>98</xdr:row>
      <xdr:rowOff>76200</xdr:rowOff>
    </xdr:from>
    <xdr:to>
      <xdr:col>18</xdr:col>
      <xdr:colOff>9525</xdr:colOff>
      <xdr:row>112</xdr:row>
      <xdr:rowOff>152400</xdr:rowOff>
    </xdr:to>
    <xdr:graphicFrame macro="">
      <xdr:nvGraphicFramePr>
        <xdr:cNvPr id="9" name="Graf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302558</xdr:colOff>
      <xdr:row>85</xdr:row>
      <xdr:rowOff>78441</xdr:rowOff>
    </xdr:from>
    <xdr:to>
      <xdr:col>11</xdr:col>
      <xdr:colOff>29134</xdr:colOff>
      <xdr:row>107</xdr:row>
      <xdr:rowOff>158564</xdr:rowOff>
    </xdr:to>
    <xdr:graphicFrame macro="">
      <xdr:nvGraphicFramePr>
        <xdr:cNvPr id="10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03_Manikin_heat_fluxes_calibration_case_final_1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03_Manikin_heat_fluxes_calibration_case_final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homes.civil.aau.dk/pvn/cfd-benchmarks/cps_literature_comfort/Roomvent%202007/Nilsson_OH_Brohus_H_Nielsen_PV_2007b.pdf" TargetMode="External"/><Relationship Id="rId2" Type="http://schemas.openxmlformats.org/officeDocument/2006/relationships/hyperlink" Target="http://vbn.aau.dk/files/10729915/CFD_modeling_of_thermal_manikin_heat_loss_in_a_comfort_evaluation_benchmark_test" TargetMode="External"/><Relationship Id="rId1" Type="http://schemas.openxmlformats.org/officeDocument/2006/relationships/hyperlink" Target="http://homes.civil.aau.dk/pvn/cfd-benchmarks/cps_literature_comfort/Roomvent%202007/Nilsson_OH_Brohus_H_Nielsen_PV_2007b.pdf" TargetMode="External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://vbn.aau.dk/files/10729915/CFD_modeling_of_thermal_manikin_heat_loss_in_a_comfort_evaluation_benchmark_tes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K147"/>
  <sheetViews>
    <sheetView zoomScale="70" zoomScaleNormal="70" workbookViewId="0">
      <selection activeCell="L17" sqref="L17"/>
    </sheetView>
  </sheetViews>
  <sheetFormatPr defaultRowHeight="15"/>
  <cols>
    <col min="2" max="2" width="24.5703125" bestFit="1" customWidth="1"/>
    <col min="3" max="36" width="11.7109375" customWidth="1"/>
  </cols>
  <sheetData>
    <row r="1" spans="2:37" ht="15.75" thickBot="1">
      <c r="F1" s="9"/>
    </row>
    <row r="2" spans="2:37" ht="21">
      <c r="B2" s="103" t="s">
        <v>160</v>
      </c>
      <c r="C2" s="5"/>
      <c r="D2" s="5"/>
      <c r="E2" s="5"/>
      <c r="F2" s="33" t="s">
        <v>161</v>
      </c>
      <c r="G2" s="121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6"/>
    </row>
    <row r="3" spans="2:37">
      <c r="B3" s="53"/>
      <c r="C3" s="7"/>
      <c r="D3" s="7"/>
      <c r="E3" s="7"/>
      <c r="F3" t="s">
        <v>142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8"/>
    </row>
    <row r="4" spans="2:37">
      <c r="B4" s="53"/>
      <c r="C4" s="7">
        <v>1</v>
      </c>
      <c r="D4" s="7">
        <f>C4+1</f>
        <v>2</v>
      </c>
      <c r="E4" s="7">
        <f t="shared" ref="E4:AJ4" si="0">D4+1</f>
        <v>3</v>
      </c>
      <c r="F4" s="7">
        <f t="shared" si="0"/>
        <v>4</v>
      </c>
      <c r="G4" s="7">
        <f t="shared" si="0"/>
        <v>5</v>
      </c>
      <c r="H4" s="7">
        <f t="shared" si="0"/>
        <v>6</v>
      </c>
      <c r="I4" s="7">
        <f t="shared" si="0"/>
        <v>7</v>
      </c>
      <c r="J4" s="7">
        <f t="shared" si="0"/>
        <v>8</v>
      </c>
      <c r="K4" s="7">
        <f t="shared" si="0"/>
        <v>9</v>
      </c>
      <c r="L4" s="7">
        <f t="shared" si="0"/>
        <v>10</v>
      </c>
      <c r="M4" s="7">
        <f t="shared" si="0"/>
        <v>11</v>
      </c>
      <c r="N4" s="7">
        <f t="shared" si="0"/>
        <v>12</v>
      </c>
      <c r="O4" s="7">
        <f t="shared" si="0"/>
        <v>13</v>
      </c>
      <c r="P4" s="7">
        <f t="shared" si="0"/>
        <v>14</v>
      </c>
      <c r="Q4" s="7">
        <f t="shared" si="0"/>
        <v>15</v>
      </c>
      <c r="R4" s="7">
        <f t="shared" si="0"/>
        <v>16</v>
      </c>
      <c r="S4" s="7">
        <f t="shared" si="0"/>
        <v>17</v>
      </c>
      <c r="T4" s="7">
        <f t="shared" si="0"/>
        <v>18</v>
      </c>
      <c r="U4" s="7">
        <f t="shared" si="0"/>
        <v>19</v>
      </c>
      <c r="V4" s="7">
        <f t="shared" si="0"/>
        <v>20</v>
      </c>
      <c r="W4" s="7">
        <f t="shared" si="0"/>
        <v>21</v>
      </c>
      <c r="X4" s="7">
        <f t="shared" si="0"/>
        <v>22</v>
      </c>
      <c r="Y4" s="7">
        <f t="shared" si="0"/>
        <v>23</v>
      </c>
      <c r="Z4" s="7">
        <f t="shared" si="0"/>
        <v>24</v>
      </c>
      <c r="AA4" s="7">
        <f t="shared" si="0"/>
        <v>25</v>
      </c>
      <c r="AB4" s="7">
        <f t="shared" si="0"/>
        <v>26</v>
      </c>
      <c r="AC4" s="7">
        <f t="shared" si="0"/>
        <v>27</v>
      </c>
      <c r="AD4" s="7">
        <f t="shared" si="0"/>
        <v>28</v>
      </c>
      <c r="AE4" s="7">
        <f t="shared" si="0"/>
        <v>29</v>
      </c>
      <c r="AF4" s="7">
        <f t="shared" si="0"/>
        <v>30</v>
      </c>
      <c r="AG4" s="7">
        <f t="shared" si="0"/>
        <v>31</v>
      </c>
      <c r="AH4" s="7">
        <f t="shared" si="0"/>
        <v>32</v>
      </c>
      <c r="AI4" s="7">
        <f t="shared" si="0"/>
        <v>33</v>
      </c>
      <c r="AJ4" s="8">
        <f t="shared" si="0"/>
        <v>34</v>
      </c>
    </row>
    <row r="5" spans="2:37">
      <c r="B5" s="53"/>
      <c r="C5" s="104" t="s">
        <v>8</v>
      </c>
      <c r="D5" s="104" t="s">
        <v>37</v>
      </c>
      <c r="E5" s="104" t="s">
        <v>38</v>
      </c>
      <c r="F5" s="104" t="s">
        <v>39</v>
      </c>
      <c r="G5" s="104" t="s">
        <v>40</v>
      </c>
      <c r="H5" s="104" t="s">
        <v>41</v>
      </c>
      <c r="I5" s="104" t="s">
        <v>42</v>
      </c>
      <c r="J5" s="104" t="s">
        <v>43</v>
      </c>
      <c r="K5" s="104" t="s">
        <v>44</v>
      </c>
      <c r="L5" s="104" t="s">
        <v>45</v>
      </c>
      <c r="M5" s="104" t="s">
        <v>46</v>
      </c>
      <c r="N5" s="104" t="s">
        <v>47</v>
      </c>
      <c r="O5" s="104" t="s">
        <v>48</v>
      </c>
      <c r="P5" s="104" t="s">
        <v>49</v>
      </c>
      <c r="Q5" s="104" t="s">
        <v>50</v>
      </c>
      <c r="R5" s="104" t="s">
        <v>51</v>
      </c>
      <c r="S5" s="104" t="s">
        <v>52</v>
      </c>
      <c r="T5" s="104" t="s">
        <v>53</v>
      </c>
      <c r="U5" s="104" t="s">
        <v>54</v>
      </c>
      <c r="V5" s="104" t="s">
        <v>55</v>
      </c>
      <c r="W5" s="104" t="s">
        <v>56</v>
      </c>
      <c r="X5" s="104" t="s">
        <v>57</v>
      </c>
      <c r="Y5" s="104" t="s">
        <v>58</v>
      </c>
      <c r="Z5" s="104" t="s">
        <v>59</v>
      </c>
      <c r="AA5" s="104" t="s">
        <v>60</v>
      </c>
      <c r="AB5" s="104" t="s">
        <v>61</v>
      </c>
      <c r="AC5" s="104" t="s">
        <v>62</v>
      </c>
      <c r="AD5" s="104" t="s">
        <v>63</v>
      </c>
      <c r="AE5" s="104" t="s">
        <v>64</v>
      </c>
      <c r="AF5" s="104" t="s">
        <v>65</v>
      </c>
      <c r="AG5" s="104" t="s">
        <v>66</v>
      </c>
      <c r="AH5" s="104" t="s">
        <v>67</v>
      </c>
      <c r="AI5" s="104" t="s">
        <v>68</v>
      </c>
      <c r="AJ5" s="105" t="s">
        <v>69</v>
      </c>
    </row>
    <row r="6" spans="2:37">
      <c r="B6" s="53" t="s">
        <v>71</v>
      </c>
      <c r="C6" s="106">
        <v>4.36E-2</v>
      </c>
      <c r="D6" s="106">
        <v>9.3899999999999997E-2</v>
      </c>
      <c r="E6" s="106">
        <v>5.1900000000000002E-2</v>
      </c>
      <c r="F6" s="106">
        <v>3.1699999999999999E-2</v>
      </c>
      <c r="G6" s="106">
        <v>5.1900000000000002E-2</v>
      </c>
      <c r="H6" s="106">
        <v>3.1699999999999999E-2</v>
      </c>
      <c r="I6" s="106">
        <v>3.8399999999999997E-2</v>
      </c>
      <c r="J6" s="106">
        <v>2.64E-2</v>
      </c>
      <c r="K6" s="106">
        <v>3.8399999999999997E-2</v>
      </c>
      <c r="L6" s="106">
        <v>2.64E-2</v>
      </c>
      <c r="M6" s="106">
        <v>4.6100000000000002E-2</v>
      </c>
      <c r="N6" s="106">
        <v>4.6100000000000002E-2</v>
      </c>
      <c r="O6" s="106">
        <v>9.1999999999999998E-2</v>
      </c>
      <c r="P6" s="106">
        <v>7.9299999999999995E-2</v>
      </c>
      <c r="Q6" s="106">
        <v>0.1019</v>
      </c>
      <c r="R6" s="106">
        <v>6.3399999999999998E-2</v>
      </c>
      <c r="S6" s="106">
        <v>4.6800000000000001E-2</v>
      </c>
      <c r="T6" s="106">
        <v>5.0299999999999997E-2</v>
      </c>
      <c r="U6" s="106">
        <v>4.87E-2</v>
      </c>
      <c r="V6" s="106">
        <v>3.09E-2</v>
      </c>
      <c r="W6" s="106">
        <v>2.7400000000000001E-2</v>
      </c>
      <c r="X6" s="106">
        <v>4.87E-2</v>
      </c>
      <c r="Y6" s="106">
        <v>3.09E-2</v>
      </c>
      <c r="Z6" s="106">
        <v>2.7400000000000001E-2</v>
      </c>
      <c r="AA6" s="106">
        <v>0.1032</v>
      </c>
      <c r="AB6" s="106">
        <v>4.8800000000000003E-2</v>
      </c>
      <c r="AC6" s="106">
        <v>0.1032</v>
      </c>
      <c r="AD6" s="106">
        <v>4.8800000000000003E-2</v>
      </c>
      <c r="AE6" s="106">
        <v>8.2299999999999998E-2</v>
      </c>
      <c r="AF6" s="106">
        <v>5.28E-2</v>
      </c>
      <c r="AG6" s="106">
        <v>8.2299999999999998E-2</v>
      </c>
      <c r="AH6" s="106">
        <v>5.28E-2</v>
      </c>
      <c r="AI6" s="106">
        <v>5.96E-2</v>
      </c>
      <c r="AJ6" s="107">
        <v>5.96E-2</v>
      </c>
    </row>
    <row r="7" spans="2:37">
      <c r="B7" s="53"/>
      <c r="C7" s="7"/>
      <c r="D7" s="54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8"/>
    </row>
    <row r="8" spans="2:37">
      <c r="B8" s="53" t="s">
        <v>70</v>
      </c>
      <c r="C8" s="108">
        <v>91.39171270718235</v>
      </c>
      <c r="D8" s="108">
        <v>48.764640883977897</v>
      </c>
      <c r="E8" s="108">
        <v>31.27458563535912</v>
      </c>
      <c r="F8" s="108">
        <v>34.893370165745829</v>
      </c>
      <c r="G8" s="108">
        <v>30.332044198895034</v>
      </c>
      <c r="H8" s="108">
        <v>32.27845303867403</v>
      </c>
      <c r="I8" s="108">
        <v>41.004972375690578</v>
      </c>
      <c r="J8" s="108">
        <v>45.318784530386722</v>
      </c>
      <c r="K8" s="108">
        <v>43.601104972375701</v>
      </c>
      <c r="L8" s="108">
        <v>47.644751381215471</v>
      </c>
      <c r="M8" s="108">
        <v>80.739779005524909</v>
      </c>
      <c r="N8" s="108">
        <v>82.987845303867417</v>
      </c>
      <c r="O8" s="108">
        <v>34.133149171270723</v>
      </c>
      <c r="P8" s="108">
        <v>33.729281767955804</v>
      </c>
      <c r="Q8" s="108">
        <v>20.373480662983443</v>
      </c>
      <c r="R8" s="108">
        <v>25.23370165745855</v>
      </c>
      <c r="S8" s="108">
        <v>18.30165745856354</v>
      </c>
      <c r="T8" s="108">
        <v>28.309392265193384</v>
      </c>
      <c r="U8" s="108">
        <v>0</v>
      </c>
      <c r="V8" s="108">
        <v>36.416022099447503</v>
      </c>
      <c r="W8" s="108">
        <v>47.100552486187816</v>
      </c>
      <c r="X8" s="108">
        <v>0</v>
      </c>
      <c r="Y8" s="108">
        <v>37.116022099447513</v>
      </c>
      <c r="Z8" s="108">
        <v>55.501657458563542</v>
      </c>
      <c r="AA8" s="108">
        <v>42.974585635359112</v>
      </c>
      <c r="AB8" s="108">
        <v>44.261878453038655</v>
      </c>
      <c r="AC8" s="108">
        <v>45.285082872928157</v>
      </c>
      <c r="AD8" s="108">
        <v>48.820994475138143</v>
      </c>
      <c r="AE8" s="108">
        <v>49.222651933701634</v>
      </c>
      <c r="AF8" s="108">
        <v>34.904419889502762</v>
      </c>
      <c r="AG8" s="108">
        <v>49.984530386740317</v>
      </c>
      <c r="AH8" s="108">
        <v>39.432044198895028</v>
      </c>
      <c r="AI8" s="108">
        <v>48.846961325966845</v>
      </c>
      <c r="AJ8" s="109">
        <v>49.445856353591125</v>
      </c>
    </row>
    <row r="9" spans="2:37">
      <c r="B9" s="53" t="s">
        <v>72</v>
      </c>
      <c r="C9" s="108">
        <v>34.00055248618785</v>
      </c>
      <c r="D9" s="108">
        <v>34.000773480662986</v>
      </c>
      <c r="E9" s="108">
        <v>34.00132596685085</v>
      </c>
      <c r="F9" s="108">
        <v>34.000828729281778</v>
      </c>
      <c r="G9" s="108">
        <v>34.001712707182335</v>
      </c>
      <c r="H9" s="108">
        <v>34.000994475138135</v>
      </c>
      <c r="I9" s="108">
        <v>34.000441988950278</v>
      </c>
      <c r="J9" s="108">
        <v>33.999889502762436</v>
      </c>
      <c r="K9" s="108">
        <v>33.999889502762429</v>
      </c>
      <c r="L9" s="108">
        <v>34.000441988950278</v>
      </c>
      <c r="M9" s="108">
        <v>33.99983425414365</v>
      </c>
      <c r="N9" s="108">
        <v>34.00027624309395</v>
      </c>
      <c r="O9" s="108">
        <v>34.001104972375707</v>
      </c>
      <c r="P9" s="108">
        <v>34.001491712707193</v>
      </c>
      <c r="Q9" s="108">
        <v>34.001546961325978</v>
      </c>
      <c r="R9" s="108">
        <v>34.00093922651935</v>
      </c>
      <c r="S9" s="108">
        <v>34.001823204419907</v>
      </c>
      <c r="T9" s="108">
        <v>34.001491712707193</v>
      </c>
      <c r="U9" s="108">
        <v>33.196187845303868</v>
      </c>
      <c r="V9" s="108">
        <v>34.002320441988978</v>
      </c>
      <c r="W9" s="108">
        <v>34.002044198895049</v>
      </c>
      <c r="X9" s="108">
        <v>33.399447513812127</v>
      </c>
      <c r="Y9" s="108">
        <v>34.002154696132621</v>
      </c>
      <c r="Z9" s="108">
        <v>34.002430939226549</v>
      </c>
      <c r="AA9" s="108">
        <v>34.000718232044214</v>
      </c>
      <c r="AB9" s="108">
        <v>34.000220994475143</v>
      </c>
      <c r="AC9" s="108">
        <v>34.000718232044214</v>
      </c>
      <c r="AD9" s="108">
        <v>34.000773480662993</v>
      </c>
      <c r="AE9" s="108">
        <v>34.000662983425407</v>
      </c>
      <c r="AF9" s="108">
        <v>33.999779005524857</v>
      </c>
      <c r="AG9" s="108">
        <v>34.000055248618764</v>
      </c>
      <c r="AH9" s="108">
        <v>34.000718232044214</v>
      </c>
      <c r="AI9" s="108">
        <v>34.000552486187843</v>
      </c>
      <c r="AJ9" s="109">
        <v>34.001215469613264</v>
      </c>
      <c r="AK9">
        <v>34</v>
      </c>
    </row>
    <row r="10" spans="2:37">
      <c r="B10" s="53" t="s">
        <v>143</v>
      </c>
      <c r="C10" s="108">
        <v>24.387348066298351</v>
      </c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9"/>
    </row>
    <row r="11" spans="2:37">
      <c r="B11" s="53" t="s">
        <v>144</v>
      </c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9"/>
    </row>
    <row r="12" spans="2:37">
      <c r="B12" s="53" t="s">
        <v>145</v>
      </c>
      <c r="C12" s="108">
        <v>24.675248618784476</v>
      </c>
      <c r="D12" s="108" t="s">
        <v>146</v>
      </c>
      <c r="E12" s="108">
        <v>24.531298342541412</v>
      </c>
      <c r="F12" s="108" t="s">
        <v>147</v>
      </c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9"/>
    </row>
    <row r="13" spans="2:37">
      <c r="B13" s="53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9"/>
    </row>
    <row r="14" spans="2:37">
      <c r="B14" s="110" t="s">
        <v>18</v>
      </c>
      <c r="C14" s="7"/>
      <c r="D14" s="36" t="s">
        <v>73</v>
      </c>
      <c r="E14" s="63" t="s">
        <v>34</v>
      </c>
      <c r="F14" s="52" t="s">
        <v>148</v>
      </c>
      <c r="G14" s="52" t="s">
        <v>141</v>
      </c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8"/>
    </row>
    <row r="15" spans="2:37">
      <c r="B15" s="110"/>
      <c r="C15" s="7"/>
      <c r="D15" s="36" t="s">
        <v>19</v>
      </c>
      <c r="E15" s="63" t="s">
        <v>138</v>
      </c>
      <c r="F15" s="63" t="s">
        <v>149</v>
      </c>
      <c r="G15" s="38" t="s">
        <v>19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8"/>
    </row>
    <row r="16" spans="2:37">
      <c r="B16" s="111" t="s">
        <v>76</v>
      </c>
      <c r="C16" s="56"/>
      <c r="D16" s="112">
        <f>(Measurements_Results!K6*Measurements_Results!K8+Measurements_Results!L6*Measurements_Results!L8)/(Measurements_Results!K6+Measurements_Results!L6)</f>
        <v>45.24851647227338</v>
      </c>
      <c r="E16" s="68">
        <f>K6+L6</f>
        <v>6.4799999999999996E-2</v>
      </c>
      <c r="F16" s="68">
        <f>(34-$E$12)/D16</f>
        <v>0.20925993591990269</v>
      </c>
      <c r="G16" s="38">
        <f>1/F16</f>
        <v>4.7787456093973226</v>
      </c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8"/>
    </row>
    <row r="17" spans="2:36">
      <c r="B17" s="111" t="s">
        <v>77</v>
      </c>
      <c r="C17" s="56"/>
      <c r="D17" s="112">
        <f>(Measurements_Results!I6*Measurements_Results!I8+Measurements_Results!J6*Measurements_Results!J8)/(Measurements_Results!I6+Measurements_Results!J6)</f>
        <v>42.762451401677893</v>
      </c>
      <c r="E17" s="68">
        <f>I6+J6</f>
        <v>6.4799999999999996E-2</v>
      </c>
      <c r="F17" s="68">
        <f t="shared" ref="F17:F33" si="1">(34-$E$12)/D17</f>
        <v>0.22142560463891131</v>
      </c>
      <c r="G17" s="38">
        <f t="shared" ref="G17:G33" si="2">1/F17</f>
        <v>4.5161895419942288</v>
      </c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8"/>
    </row>
    <row r="18" spans="2:36">
      <c r="B18" s="111" t="s">
        <v>78</v>
      </c>
      <c r="C18" s="56"/>
      <c r="D18" s="112">
        <f>(Measurements_Results!G6*Measurements_Results!G8+Measurements_Results!H6*Measurements_Results!H8)/(Measurements_Results!G6+Measurements_Results!H6)</f>
        <v>31.070096354648548</v>
      </c>
      <c r="E18" s="68">
        <f>G6+H6</f>
        <v>8.3600000000000008E-2</v>
      </c>
      <c r="F18" s="68">
        <f t="shared" si="1"/>
        <v>0.30475289002577971</v>
      </c>
      <c r="G18" s="38">
        <f t="shared" si="2"/>
        <v>3.2813470609430735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8"/>
    </row>
    <row r="19" spans="2:36">
      <c r="B19" s="111" t="s">
        <v>79</v>
      </c>
      <c r="C19" s="56"/>
      <c r="D19" s="112">
        <f>(Measurements_Results!E6*Measurements_Results!E8+Measurements_Results!F6*Measurements_Results!F8)/(Measurements_Results!E6+Measurements_Results!F6)</f>
        <v>32.646780247957906</v>
      </c>
      <c r="E19" s="68">
        <f>E6+F6</f>
        <v>8.3600000000000008E-2</v>
      </c>
      <c r="F19" s="68">
        <f t="shared" si="1"/>
        <v>0.29003477787218745</v>
      </c>
      <c r="G19" s="38">
        <f t="shared" si="2"/>
        <v>3.4478623816647258</v>
      </c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8"/>
    </row>
    <row r="20" spans="2:36">
      <c r="B20" s="111" t="s">
        <v>80</v>
      </c>
      <c r="C20" s="56"/>
      <c r="D20" s="112">
        <f>(Measurements_Results!S6*Measurements_Results!S8+Measurements_Results!T6*Measurements_Results!T8)/(Measurements_Results!S6+Measurements_Results!T6)</f>
        <v>23.485890834191565</v>
      </c>
      <c r="E20" s="68">
        <f>S6+T6</f>
        <v>9.7099999999999992E-2</v>
      </c>
      <c r="F20" s="68">
        <f t="shared" si="1"/>
        <v>0.40316553135271022</v>
      </c>
      <c r="G20" s="38">
        <f t="shared" si="2"/>
        <v>2.4803707713920313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8"/>
    </row>
    <row r="21" spans="2:36">
      <c r="B21" s="111" t="s">
        <v>81</v>
      </c>
      <c r="C21" s="56"/>
      <c r="D21" s="112">
        <f>(Measurements_Results!P6*Measurements_Results!P8+Measurements_Results!R6*Measurements_Results!R8)/(Measurements_Results!P6+Measurements_Results!R6)</f>
        <v>29.95479137548541</v>
      </c>
      <c r="E21" s="68">
        <f>P6+R6</f>
        <v>0.14269999999999999</v>
      </c>
      <c r="F21" s="68">
        <f t="shared" si="1"/>
        <v>0.31609973639167599</v>
      </c>
      <c r="G21" s="38">
        <f t="shared" si="2"/>
        <v>3.1635584749773726</v>
      </c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8"/>
    </row>
    <row r="22" spans="2:36">
      <c r="B22" s="111" t="s">
        <v>82</v>
      </c>
      <c r="C22" s="56"/>
      <c r="D22" s="112">
        <f>(Measurements_Results!AG6*Measurements_Results!AG8+Measurements_Results!AH6*Measurements_Results!AH8)/(Measurements_Results!AG6+Measurements_Results!AH6)</f>
        <v>45.860390707108706</v>
      </c>
      <c r="E22" s="68">
        <f>AG6+AH6</f>
        <v>0.1351</v>
      </c>
      <c r="F22" s="68">
        <f t="shared" si="1"/>
        <v>0.20646796748704691</v>
      </c>
      <c r="G22" s="38">
        <f t="shared" si="2"/>
        <v>4.8433663205539936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8"/>
    </row>
    <row r="23" spans="2:36">
      <c r="B23" s="111" t="s">
        <v>83</v>
      </c>
      <c r="C23" s="56"/>
      <c r="D23" s="112">
        <f>(Measurements_Results!AE6*Measurements_Results!AE8+Measurements_Results!AF6*Measurements_Results!AF8)/(Measurements_Results!AE6+Measurements_Results!AF6)</f>
        <v>43.626777382008811</v>
      </c>
      <c r="E23" s="68">
        <f>AE6+AF6</f>
        <v>0.1351</v>
      </c>
      <c r="F23" s="68">
        <f t="shared" si="1"/>
        <v>0.21703875980909315</v>
      </c>
      <c r="G23" s="38">
        <f t="shared" si="2"/>
        <v>4.6074719597531697</v>
      </c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8"/>
    </row>
    <row r="24" spans="2:36">
      <c r="B24" s="111" t="s">
        <v>84</v>
      </c>
      <c r="C24" s="56"/>
      <c r="D24" s="112">
        <f>(Measurements_Results!O6*Measurements_Results!O8+Measurements_Results!Q6*Measurements_Results!Q8)/(Measurements_Results!O6+Measurements_Results!Q6)</f>
        <v>26.902049527152755</v>
      </c>
      <c r="E24" s="68">
        <f>O6+Q6</f>
        <v>0.19390000000000002</v>
      </c>
      <c r="F24" s="68">
        <f t="shared" si="1"/>
        <v>0.35196952737380272</v>
      </c>
      <c r="G24" s="38">
        <f t="shared" si="2"/>
        <v>2.8411550495903257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8"/>
    </row>
    <row r="25" spans="2:36">
      <c r="B25" s="111" t="s">
        <v>85</v>
      </c>
      <c r="C25" s="56"/>
      <c r="D25" s="112">
        <f>Measurements_Results!C8</f>
        <v>91.39171270718235</v>
      </c>
      <c r="E25" s="68">
        <f>C6</f>
        <v>4.36E-2</v>
      </c>
      <c r="F25" s="68">
        <f t="shared" si="1"/>
        <v>0.10360569221189851</v>
      </c>
      <c r="G25" s="38">
        <f t="shared" si="2"/>
        <v>9.651979332899586</v>
      </c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8"/>
    </row>
    <row r="26" spans="2:36">
      <c r="B26" s="111" t="s">
        <v>86</v>
      </c>
      <c r="C26" s="56"/>
      <c r="D26" s="112">
        <f>Measurements_Results!AJ8</f>
        <v>49.445856353591125</v>
      </c>
      <c r="E26" s="68">
        <f>AJ6</f>
        <v>5.96E-2</v>
      </c>
      <c r="F26" s="68">
        <f>(34-$E$12)/D26</f>
        <v>0.19149636300658185</v>
      </c>
      <c r="G26" s="38">
        <f t="shared" si="2"/>
        <v>5.2220312923939414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8"/>
    </row>
    <row r="27" spans="2:36">
      <c r="B27" s="111" t="s">
        <v>87</v>
      </c>
      <c r="C27" s="56"/>
      <c r="D27" s="112">
        <f>Measurements_Results!AI8</f>
        <v>48.846961325966845</v>
      </c>
      <c r="E27" s="68">
        <f>AI6</f>
        <v>5.96E-2</v>
      </c>
      <c r="F27" s="68">
        <f t="shared" si="1"/>
        <v>0.19384423105199514</v>
      </c>
      <c r="G27" s="38">
        <f t="shared" si="2"/>
        <v>5.1587813295912248</v>
      </c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8"/>
    </row>
    <row r="28" spans="2:36">
      <c r="B28" s="111" t="s">
        <v>88</v>
      </c>
      <c r="C28" s="56"/>
      <c r="D28" s="112">
        <f>Measurements_Results!N8</f>
        <v>82.987845303867417</v>
      </c>
      <c r="E28" s="68">
        <f>N6</f>
        <v>4.6100000000000002E-2</v>
      </c>
      <c r="F28" s="68">
        <f>(34-$E$12)/D28</f>
        <v>0.11409745153387331</v>
      </c>
      <c r="G28" s="38">
        <f t="shared" si="2"/>
        <v>8.7644376500654744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8"/>
    </row>
    <row r="29" spans="2:36">
      <c r="B29" s="111" t="s">
        <v>89</v>
      </c>
      <c r="C29" s="56"/>
      <c r="D29" s="112">
        <f>Measurements_Results!M8</f>
        <v>80.739779005524909</v>
      </c>
      <c r="E29" s="68">
        <f>M6</f>
        <v>4.6100000000000002E-2</v>
      </c>
      <c r="F29" s="68">
        <f t="shared" si="1"/>
        <v>0.11727430733753505</v>
      </c>
      <c r="G29" s="38">
        <f t="shared" si="2"/>
        <v>8.5270168948585887</v>
      </c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8"/>
    </row>
    <row r="30" spans="2:36">
      <c r="B30" s="111" t="s">
        <v>90</v>
      </c>
      <c r="C30" s="56"/>
      <c r="D30" s="112">
        <f>Measurements_Results!D8</f>
        <v>48.764640883977897</v>
      </c>
      <c r="E30" s="68">
        <f>D6</f>
        <v>9.3899999999999997E-2</v>
      </c>
      <c r="F30" s="68">
        <f t="shared" si="1"/>
        <v>0.19417146288407558</v>
      </c>
      <c r="G30" s="38">
        <f t="shared" si="2"/>
        <v>5.1500873771395588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8"/>
    </row>
    <row r="31" spans="2:36">
      <c r="B31" s="111" t="s">
        <v>91</v>
      </c>
      <c r="C31" s="56"/>
      <c r="D31" s="112">
        <f>(Measurements_Results!AC6*Measurements_Results!AC8+Measurements_Results!AD6*Measurements_Results!AD8)/(Measurements_Results!AC6+Measurements_Results!AD6)</f>
        <v>46.420296597848207</v>
      </c>
      <c r="E31" s="68">
        <f>AC6+AD6</f>
        <v>0.152</v>
      </c>
      <c r="F31" s="68">
        <f t="shared" si="1"/>
        <v>0.20397762081290766</v>
      </c>
      <c r="G31" s="38">
        <f t="shared" si="2"/>
        <v>4.9024985977124418</v>
      </c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8"/>
    </row>
    <row r="32" spans="2:36">
      <c r="B32" s="114" t="s">
        <v>92</v>
      </c>
      <c r="C32" s="56"/>
      <c r="D32" s="112">
        <f>(Measurements_Results!AA6*Measurements_Results!AA8+Measurements_Results!AB6*Measurements_Results!AB8)/(Measurements_Results!AA6+Measurements_Results!AB6)</f>
        <v>43.387874382087809</v>
      </c>
      <c r="E32" s="68">
        <f>AA6+AB6</f>
        <v>0.152</v>
      </c>
      <c r="F32" s="68">
        <f t="shared" si="1"/>
        <v>0.21823382205991715</v>
      </c>
      <c r="G32" s="38">
        <f t="shared" si="2"/>
        <v>4.5822411510780636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8"/>
    </row>
    <row r="33" spans="2:37">
      <c r="B33" s="122" t="s">
        <v>10</v>
      </c>
      <c r="C33" s="56"/>
      <c r="D33" s="112">
        <f>(V6*V8+W6*W8+Y6*Y8+Z6*Z8)/E33</f>
        <v>43.597261734408598</v>
      </c>
      <c r="E33" s="68">
        <f>V6+W6+Y6+Z6</f>
        <v>0.11660000000000001</v>
      </c>
      <c r="F33" s="68">
        <f t="shared" si="1"/>
        <v>0.2171856965499632</v>
      </c>
      <c r="G33" s="38">
        <f t="shared" si="2"/>
        <v>4.604354779735468</v>
      </c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8"/>
    </row>
    <row r="34" spans="2:37" ht="15.75" thickBot="1">
      <c r="B34" s="123"/>
      <c r="C34" s="9"/>
      <c r="D34" s="9"/>
      <c r="E34" s="115">
        <f>SUM(E16:E33)</f>
        <v>1.7702000000000002</v>
      </c>
      <c r="F34" s="9"/>
      <c r="G34" s="113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10"/>
    </row>
    <row r="35" spans="2:37" ht="15.75" thickBot="1">
      <c r="B35" s="33"/>
      <c r="C35" s="27"/>
      <c r="D35" s="37"/>
    </row>
    <row r="36" spans="2:37" ht="21">
      <c r="B36" s="148" t="s">
        <v>153</v>
      </c>
      <c r="C36" s="133"/>
      <c r="D36" s="133"/>
      <c r="E36" s="133"/>
      <c r="F36" s="137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3"/>
      <c r="T36" s="133"/>
      <c r="U36" s="133"/>
      <c r="V36" s="133"/>
      <c r="W36" s="133"/>
      <c r="X36" s="133"/>
      <c r="Y36" s="133"/>
      <c r="Z36" s="133"/>
      <c r="AA36" s="133"/>
      <c r="AB36" s="133"/>
      <c r="AC36" s="133"/>
      <c r="AD36" s="133"/>
      <c r="AE36" s="133"/>
      <c r="AF36" s="133"/>
      <c r="AG36" s="133"/>
      <c r="AH36" s="133"/>
      <c r="AI36" s="133"/>
      <c r="AJ36" s="134"/>
    </row>
    <row r="37" spans="2:37" ht="21">
      <c r="B37" s="149"/>
      <c r="C37" s="129"/>
      <c r="D37" s="129"/>
      <c r="E37" s="129"/>
      <c r="F37" s="130"/>
      <c r="G37" s="129"/>
      <c r="H37" s="129"/>
      <c r="I37" s="129"/>
      <c r="J37" s="129"/>
      <c r="K37" s="129"/>
      <c r="L37" s="129"/>
      <c r="M37" s="129"/>
      <c r="N37" s="129"/>
      <c r="O37" s="129"/>
      <c r="P37" s="129"/>
      <c r="Q37" s="129"/>
      <c r="R37" s="129"/>
      <c r="S37" s="129"/>
      <c r="T37" s="129"/>
      <c r="U37" s="129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  <c r="AF37" s="129"/>
      <c r="AG37" s="129"/>
      <c r="AH37" s="129"/>
      <c r="AI37" s="129"/>
      <c r="AJ37" s="135"/>
    </row>
    <row r="38" spans="2:37">
      <c r="B38" s="141"/>
      <c r="C38" s="150" t="s">
        <v>8</v>
      </c>
      <c r="D38" s="150" t="s">
        <v>37</v>
      </c>
      <c r="E38" s="150" t="s">
        <v>38</v>
      </c>
      <c r="F38" s="150" t="s">
        <v>39</v>
      </c>
      <c r="G38" s="150" t="s">
        <v>40</v>
      </c>
      <c r="H38" s="150" t="s">
        <v>41</v>
      </c>
      <c r="I38" s="150" t="s">
        <v>42</v>
      </c>
      <c r="J38" s="150" t="s">
        <v>43</v>
      </c>
      <c r="K38" s="150" t="s">
        <v>44</v>
      </c>
      <c r="L38" s="150" t="s">
        <v>45</v>
      </c>
      <c r="M38" s="150" t="s">
        <v>46</v>
      </c>
      <c r="N38" s="150" t="s">
        <v>47</v>
      </c>
      <c r="O38" s="150" t="s">
        <v>48</v>
      </c>
      <c r="P38" s="150" t="s">
        <v>49</v>
      </c>
      <c r="Q38" s="150" t="s">
        <v>50</v>
      </c>
      <c r="R38" s="150" t="s">
        <v>51</v>
      </c>
      <c r="S38" s="150" t="s">
        <v>52</v>
      </c>
      <c r="T38" s="150" t="s">
        <v>53</v>
      </c>
      <c r="U38" s="150" t="s">
        <v>54</v>
      </c>
      <c r="V38" s="150" t="s">
        <v>55</v>
      </c>
      <c r="W38" s="150" t="s">
        <v>56</v>
      </c>
      <c r="X38" s="150" t="s">
        <v>57</v>
      </c>
      <c r="Y38" s="150" t="s">
        <v>58</v>
      </c>
      <c r="Z38" s="150" t="s">
        <v>59</v>
      </c>
      <c r="AA38" s="150" t="s">
        <v>60</v>
      </c>
      <c r="AB38" s="150" t="s">
        <v>61</v>
      </c>
      <c r="AC38" s="150" t="s">
        <v>62</v>
      </c>
      <c r="AD38" s="150" t="s">
        <v>63</v>
      </c>
      <c r="AE38" s="150" t="s">
        <v>64</v>
      </c>
      <c r="AF38" s="150" t="s">
        <v>65</v>
      </c>
      <c r="AG38" s="150" t="s">
        <v>66</v>
      </c>
      <c r="AH38" s="150" t="s">
        <v>67</v>
      </c>
      <c r="AI38" s="150" t="s">
        <v>68</v>
      </c>
      <c r="AJ38" s="151" t="s">
        <v>69</v>
      </c>
    </row>
    <row r="39" spans="2:37">
      <c r="B39" s="141" t="s">
        <v>71</v>
      </c>
      <c r="C39" s="152">
        <v>4.36E-2</v>
      </c>
      <c r="D39" s="152">
        <v>9.3899999999999997E-2</v>
      </c>
      <c r="E39" s="152">
        <v>5.1900000000000002E-2</v>
      </c>
      <c r="F39" s="152">
        <v>3.1699999999999999E-2</v>
      </c>
      <c r="G39" s="152">
        <v>5.1900000000000002E-2</v>
      </c>
      <c r="H39" s="152">
        <v>3.1699999999999999E-2</v>
      </c>
      <c r="I39" s="152">
        <v>3.8399999999999997E-2</v>
      </c>
      <c r="J39" s="152">
        <v>2.64E-2</v>
      </c>
      <c r="K39" s="152">
        <v>3.8399999999999997E-2</v>
      </c>
      <c r="L39" s="152">
        <v>2.64E-2</v>
      </c>
      <c r="M39" s="152">
        <v>4.6100000000000002E-2</v>
      </c>
      <c r="N39" s="152">
        <v>4.6100000000000002E-2</v>
      </c>
      <c r="O39" s="152">
        <v>9.1999999999999998E-2</v>
      </c>
      <c r="P39" s="152">
        <v>7.9299999999999995E-2</v>
      </c>
      <c r="Q39" s="152">
        <v>0.1019</v>
      </c>
      <c r="R39" s="152">
        <v>6.3399999999999998E-2</v>
      </c>
      <c r="S39" s="152">
        <v>4.6800000000000001E-2</v>
      </c>
      <c r="T39" s="152">
        <v>5.0299999999999997E-2</v>
      </c>
      <c r="U39" s="152">
        <v>4.87E-2</v>
      </c>
      <c r="V39" s="152">
        <v>3.09E-2</v>
      </c>
      <c r="W39" s="152">
        <v>2.7400000000000001E-2</v>
      </c>
      <c r="X39" s="152">
        <v>4.87E-2</v>
      </c>
      <c r="Y39" s="152">
        <v>3.09E-2</v>
      </c>
      <c r="Z39" s="152">
        <v>2.7400000000000001E-2</v>
      </c>
      <c r="AA39" s="152">
        <v>0.1032</v>
      </c>
      <c r="AB39" s="152">
        <v>4.8800000000000003E-2</v>
      </c>
      <c r="AC39" s="152">
        <v>0.1032</v>
      </c>
      <c r="AD39" s="152">
        <v>4.8800000000000003E-2</v>
      </c>
      <c r="AE39" s="152">
        <v>8.2299999999999998E-2</v>
      </c>
      <c r="AF39" s="152">
        <v>5.28E-2</v>
      </c>
      <c r="AG39" s="152">
        <v>8.2299999999999998E-2</v>
      </c>
      <c r="AH39" s="152">
        <v>5.28E-2</v>
      </c>
      <c r="AI39" s="152">
        <v>5.96E-2</v>
      </c>
      <c r="AJ39" s="153">
        <v>5.96E-2</v>
      </c>
    </row>
    <row r="40" spans="2:37">
      <c r="B40" s="141"/>
      <c r="C40" s="129"/>
      <c r="D40" s="142"/>
      <c r="E40" s="129"/>
      <c r="F40" s="129"/>
      <c r="G40" s="129"/>
      <c r="H40" s="129"/>
      <c r="I40" s="129"/>
      <c r="J40" s="129"/>
      <c r="K40" s="129"/>
      <c r="L40" s="129"/>
      <c r="M40" s="129"/>
      <c r="N40" s="129"/>
      <c r="O40" s="129"/>
      <c r="P40" s="129"/>
      <c r="Q40" s="129"/>
      <c r="R40" s="129"/>
      <c r="S40" s="129"/>
      <c r="T40" s="129"/>
      <c r="U40" s="129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35"/>
    </row>
    <row r="41" spans="2:37">
      <c r="B41" s="141" t="s">
        <v>70</v>
      </c>
      <c r="C41" s="154"/>
      <c r="D41" s="154"/>
      <c r="E41" s="154"/>
      <c r="F41" s="154"/>
      <c r="G41" s="154"/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4"/>
      <c r="V41" s="154"/>
      <c r="W41" s="154"/>
      <c r="X41" s="154"/>
      <c r="Y41" s="154"/>
      <c r="Z41" s="154"/>
      <c r="AA41" s="154"/>
      <c r="AB41" s="154"/>
      <c r="AC41" s="154"/>
      <c r="AD41" s="154"/>
      <c r="AE41" s="154"/>
      <c r="AF41" s="154"/>
      <c r="AG41" s="154"/>
      <c r="AH41" s="154"/>
      <c r="AI41" s="154"/>
      <c r="AJ41" s="154"/>
    </row>
    <row r="42" spans="2:37">
      <c r="B42" s="141" t="s">
        <v>72</v>
      </c>
      <c r="C42" s="154">
        <v>33.998688524590165</v>
      </c>
      <c r="D42" s="154">
        <v>34.001639344262294</v>
      </c>
      <c r="E42" s="154">
        <v>34.000819672131151</v>
      </c>
      <c r="F42" s="154">
        <v>34.000819672131151</v>
      </c>
      <c r="G42" s="154">
        <v>34.001147540983602</v>
      </c>
      <c r="H42" s="154">
        <v>34.000983606557377</v>
      </c>
      <c r="I42" s="154">
        <v>33.999180327868856</v>
      </c>
      <c r="J42" s="154">
        <v>34.000983606557377</v>
      </c>
      <c r="K42" s="154">
        <v>34.000491803278685</v>
      </c>
      <c r="L42" s="154">
        <v>34.000327868852459</v>
      </c>
      <c r="M42" s="154">
        <v>34.000491803278685</v>
      </c>
      <c r="N42" s="154">
        <v>33.996885245901645</v>
      </c>
      <c r="O42" s="154">
        <v>34.000655737704918</v>
      </c>
      <c r="P42" s="154">
        <v>34.000327868852459</v>
      </c>
      <c r="Q42" s="154">
        <v>33.999180327868849</v>
      </c>
      <c r="R42" s="154">
        <v>34.000163934426233</v>
      </c>
      <c r="S42" s="154">
        <v>34.000655737704918</v>
      </c>
      <c r="T42" s="154">
        <v>34.000491803278685</v>
      </c>
      <c r="U42" s="154">
        <v>32.219180327868862</v>
      </c>
      <c r="V42" s="154">
        <v>34.001147540983609</v>
      </c>
      <c r="W42" s="154">
        <v>33.999344262295082</v>
      </c>
      <c r="X42" s="154">
        <v>32.929508196721322</v>
      </c>
      <c r="Y42" s="154">
        <v>34.000983606557377</v>
      </c>
      <c r="Z42" s="154">
        <v>34.000819672131144</v>
      </c>
      <c r="AA42" s="154">
        <v>33.999672131147541</v>
      </c>
      <c r="AB42" s="154">
        <v>33.999180327868849</v>
      </c>
      <c r="AC42" s="154">
        <v>33.999016393442623</v>
      </c>
      <c r="AD42" s="154">
        <v>33.998688524590165</v>
      </c>
      <c r="AE42" s="154">
        <v>34.000655737704918</v>
      </c>
      <c r="AF42" s="154">
        <v>33.999344262295082</v>
      </c>
      <c r="AG42" s="154">
        <v>33.999180327868849</v>
      </c>
      <c r="AH42" s="154">
        <v>33.997704918032788</v>
      </c>
      <c r="AI42" s="154">
        <v>33.999672131147541</v>
      </c>
      <c r="AJ42" s="154">
        <v>33.999836065573767</v>
      </c>
      <c r="AK42">
        <v>34</v>
      </c>
    </row>
    <row r="43" spans="2:37">
      <c r="B43" s="141"/>
      <c r="C43" s="154">
        <v>15.989508196721326</v>
      </c>
      <c r="D43" s="154"/>
      <c r="E43" s="154"/>
      <c r="F43" s="154"/>
      <c r="G43" s="154"/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4"/>
      <c r="V43" s="154"/>
      <c r="W43" s="154"/>
      <c r="X43" s="154"/>
      <c r="Y43" s="154"/>
      <c r="Z43" s="154"/>
      <c r="AA43" s="154"/>
      <c r="AB43" s="154"/>
      <c r="AC43" s="154"/>
      <c r="AD43" s="154"/>
      <c r="AE43" s="154"/>
      <c r="AF43" s="154"/>
      <c r="AG43" s="154"/>
      <c r="AH43" s="154"/>
      <c r="AI43" s="154"/>
      <c r="AJ43" s="155"/>
    </row>
    <row r="44" spans="2:37">
      <c r="B44" s="141"/>
      <c r="C44" s="154"/>
      <c r="D44" s="154"/>
      <c r="E44" s="154"/>
      <c r="F44" s="154"/>
      <c r="G44" s="154"/>
      <c r="H44" s="154"/>
      <c r="I44" s="154"/>
      <c r="J44" s="154"/>
      <c r="K44" s="154"/>
      <c r="L44" s="154"/>
      <c r="M44" s="154"/>
      <c r="N44" s="154"/>
      <c r="O44" s="154"/>
      <c r="P44" s="154"/>
      <c r="Q44" s="154"/>
      <c r="R44" s="154"/>
      <c r="S44" s="154"/>
      <c r="T44" s="154"/>
      <c r="U44" s="154"/>
      <c r="V44" s="154"/>
      <c r="W44" s="154"/>
      <c r="X44" s="154"/>
      <c r="Y44" s="154"/>
      <c r="Z44" s="154"/>
      <c r="AA44" s="154"/>
      <c r="AB44" s="154"/>
      <c r="AC44" s="154"/>
      <c r="AD44" s="154"/>
      <c r="AE44" s="154"/>
      <c r="AF44" s="154"/>
      <c r="AG44" s="154"/>
      <c r="AH44" s="154"/>
      <c r="AI44" s="154"/>
      <c r="AJ44" s="155"/>
    </row>
    <row r="45" spans="2:37">
      <c r="B45" s="141"/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4"/>
      <c r="V45" s="154"/>
      <c r="W45" s="154"/>
      <c r="X45" s="154"/>
      <c r="Y45" s="154"/>
      <c r="Z45" s="154"/>
      <c r="AA45" s="154"/>
      <c r="AB45" s="154"/>
      <c r="AC45" s="154"/>
      <c r="AD45" s="154"/>
      <c r="AE45" s="154"/>
      <c r="AF45" s="154"/>
      <c r="AG45" s="154"/>
      <c r="AH45" s="154"/>
      <c r="AI45" s="154"/>
      <c r="AJ45" s="155"/>
    </row>
    <row r="46" spans="2:37">
      <c r="B46" s="141" t="s">
        <v>18</v>
      </c>
      <c r="C46" s="129"/>
      <c r="D46" s="156" t="s">
        <v>73</v>
      </c>
      <c r="E46" s="157" t="s">
        <v>34</v>
      </c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29"/>
      <c r="R46" s="129"/>
      <c r="S46" s="129"/>
      <c r="T46" s="129"/>
      <c r="U46" s="129"/>
      <c r="V46" s="129"/>
      <c r="W46" s="129"/>
      <c r="X46" s="129"/>
      <c r="Y46" s="129"/>
      <c r="Z46" s="129"/>
      <c r="AA46" s="129"/>
      <c r="AB46" s="129"/>
      <c r="AC46" s="129"/>
      <c r="AD46" s="129"/>
      <c r="AE46" s="129"/>
      <c r="AF46" s="129"/>
      <c r="AG46" s="129"/>
      <c r="AH46" s="129"/>
      <c r="AI46" s="129"/>
      <c r="AJ46" s="135"/>
    </row>
    <row r="47" spans="2:37">
      <c r="B47" s="141"/>
      <c r="C47" s="129"/>
      <c r="D47" s="156" t="s">
        <v>19</v>
      </c>
      <c r="E47" s="157" t="s">
        <v>138</v>
      </c>
      <c r="F47" s="129"/>
      <c r="G47" s="136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29"/>
      <c r="S47" s="129"/>
      <c r="T47" s="129"/>
      <c r="U47" s="129"/>
      <c r="V47" s="129"/>
      <c r="W47" s="129"/>
      <c r="X47" s="129"/>
      <c r="Y47" s="129"/>
      <c r="Z47" s="129"/>
      <c r="AA47" s="129"/>
      <c r="AB47" s="129"/>
      <c r="AC47" s="129"/>
      <c r="AD47" s="129"/>
      <c r="AE47" s="129"/>
      <c r="AF47" s="129"/>
      <c r="AG47" s="129"/>
      <c r="AH47" s="129"/>
      <c r="AI47" s="129"/>
      <c r="AJ47" s="135"/>
    </row>
    <row r="48" spans="2:37">
      <c r="B48" s="158" t="s">
        <v>76</v>
      </c>
      <c r="C48" s="159"/>
      <c r="D48" s="154">
        <f>(Measurements_Results!K39*Measurements_Results!K41+Measurements_Results!L39*Measurements_Results!L41)/(Measurements_Results!K39+Measurements_Results!L39)</f>
        <v>0</v>
      </c>
      <c r="E48" s="139">
        <f>K39+L39</f>
        <v>6.4799999999999996E-2</v>
      </c>
      <c r="F48" s="157"/>
      <c r="G48" s="136"/>
      <c r="H48" s="129"/>
      <c r="I48" s="129"/>
      <c r="J48" s="129"/>
      <c r="K48" s="129"/>
      <c r="L48" s="129"/>
      <c r="M48" s="129"/>
      <c r="N48" s="129"/>
      <c r="O48" s="129"/>
      <c r="P48" s="129"/>
      <c r="Q48" s="129"/>
      <c r="R48" s="129"/>
      <c r="S48" s="129"/>
      <c r="T48" s="129"/>
      <c r="U48" s="129"/>
      <c r="V48" s="129"/>
      <c r="W48" s="129"/>
      <c r="X48" s="129"/>
      <c r="Y48" s="129"/>
      <c r="Z48" s="129"/>
      <c r="AA48" s="129"/>
      <c r="AB48" s="129"/>
      <c r="AC48" s="129"/>
      <c r="AD48" s="129"/>
      <c r="AE48" s="129"/>
      <c r="AF48" s="129"/>
      <c r="AG48" s="129"/>
      <c r="AH48" s="129"/>
      <c r="AI48" s="129"/>
      <c r="AJ48" s="135"/>
    </row>
    <row r="49" spans="2:36">
      <c r="B49" s="158" t="s">
        <v>77</v>
      </c>
      <c r="C49" s="159"/>
      <c r="D49" s="154">
        <f>(Measurements_Results!I39*Measurements_Results!I41+Measurements_Results!J39*Measurements_Results!J41)/(Measurements_Results!I39+Measurements_Results!J39)</f>
        <v>0</v>
      </c>
      <c r="E49" s="139">
        <f>I39+J39</f>
        <v>6.4799999999999996E-2</v>
      </c>
      <c r="F49" s="129"/>
      <c r="G49" s="139"/>
      <c r="H49" s="129"/>
      <c r="I49" s="129"/>
      <c r="J49" s="129"/>
      <c r="K49" s="129"/>
      <c r="L49" s="129"/>
      <c r="M49" s="129"/>
      <c r="N49" s="129"/>
      <c r="O49" s="129"/>
      <c r="P49" s="129"/>
      <c r="Q49" s="129"/>
      <c r="R49" s="129"/>
      <c r="S49" s="129"/>
      <c r="T49" s="129"/>
      <c r="U49" s="129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35"/>
    </row>
    <row r="50" spans="2:36">
      <c r="B50" s="158" t="s">
        <v>78</v>
      </c>
      <c r="C50" s="159"/>
      <c r="D50" s="154">
        <f>(Measurements_Results!G39*Measurements_Results!G41+Measurements_Results!H39*Measurements_Results!H41)/(Measurements_Results!G39+Measurements_Results!H39)</f>
        <v>0</v>
      </c>
      <c r="E50" s="139">
        <f>G39+H39</f>
        <v>8.3600000000000008E-2</v>
      </c>
      <c r="F50" s="129"/>
      <c r="G50" s="139"/>
      <c r="H50" s="129"/>
      <c r="I50" s="129"/>
      <c r="J50" s="129"/>
      <c r="K50" s="129"/>
      <c r="L50" s="129"/>
      <c r="M50" s="129"/>
      <c r="N50" s="129"/>
      <c r="O50" s="129"/>
      <c r="P50" s="129"/>
      <c r="Q50" s="129"/>
      <c r="R50" s="129"/>
      <c r="S50" s="129"/>
      <c r="T50" s="129"/>
      <c r="U50" s="129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35"/>
    </row>
    <row r="51" spans="2:36">
      <c r="B51" s="158" t="s">
        <v>79</v>
      </c>
      <c r="C51" s="159"/>
      <c r="D51" s="154">
        <f>(Measurements_Results!E39*Measurements_Results!E41+Measurements_Results!F39*Measurements_Results!F41)/(Measurements_Results!E39+Measurements_Results!F39)</f>
        <v>0</v>
      </c>
      <c r="E51" s="139">
        <f>E39+F39</f>
        <v>8.3600000000000008E-2</v>
      </c>
      <c r="F51" s="129"/>
      <c r="G51" s="139"/>
      <c r="H51" s="129"/>
      <c r="I51" s="129"/>
      <c r="J51" s="129"/>
      <c r="K51" s="129"/>
      <c r="L51" s="129"/>
      <c r="M51" s="129"/>
      <c r="N51" s="129"/>
      <c r="O51" s="129"/>
      <c r="P51" s="129"/>
      <c r="Q51" s="129"/>
      <c r="R51" s="129"/>
      <c r="S51" s="129"/>
      <c r="T51" s="129"/>
      <c r="U51" s="129"/>
      <c r="V51" s="129"/>
      <c r="W51" s="129"/>
      <c r="X51" s="129"/>
      <c r="Y51" s="129"/>
      <c r="Z51" s="129"/>
      <c r="AA51" s="129"/>
      <c r="AB51" s="129"/>
      <c r="AC51" s="129"/>
      <c r="AD51" s="129"/>
      <c r="AE51" s="129"/>
      <c r="AF51" s="129"/>
      <c r="AG51" s="129"/>
      <c r="AH51" s="129"/>
      <c r="AI51" s="129"/>
      <c r="AJ51" s="135"/>
    </row>
    <row r="52" spans="2:36">
      <c r="B52" s="158" t="s">
        <v>80</v>
      </c>
      <c r="C52" s="159"/>
      <c r="D52" s="154">
        <f>(Measurements_Results!S39*Measurements_Results!S41+Measurements_Results!T39*Measurements_Results!T41)/(Measurements_Results!S39+Measurements_Results!T39)</f>
        <v>0</v>
      </c>
      <c r="E52" s="139">
        <f>S39+T39</f>
        <v>9.7099999999999992E-2</v>
      </c>
      <c r="F52" s="129"/>
      <c r="G52" s="139"/>
      <c r="H52" s="129"/>
      <c r="I52" s="129"/>
      <c r="J52" s="129"/>
      <c r="K52" s="129"/>
      <c r="L52" s="129"/>
      <c r="M52" s="129"/>
      <c r="N52" s="129"/>
      <c r="O52" s="129"/>
      <c r="P52" s="129"/>
      <c r="Q52" s="129"/>
      <c r="R52" s="129"/>
      <c r="S52" s="129"/>
      <c r="T52" s="129"/>
      <c r="U52" s="129"/>
      <c r="V52" s="129"/>
      <c r="W52" s="129"/>
      <c r="X52" s="129"/>
      <c r="Y52" s="129"/>
      <c r="Z52" s="129"/>
      <c r="AA52" s="129"/>
      <c r="AB52" s="129"/>
      <c r="AC52" s="129"/>
      <c r="AD52" s="129"/>
      <c r="AE52" s="129"/>
      <c r="AF52" s="129"/>
      <c r="AG52" s="129"/>
      <c r="AH52" s="129"/>
      <c r="AI52" s="129"/>
      <c r="AJ52" s="135"/>
    </row>
    <row r="53" spans="2:36">
      <c r="B53" s="158" t="s">
        <v>81</v>
      </c>
      <c r="C53" s="159"/>
      <c r="D53" s="154">
        <f>(Measurements_Results!P39*Measurements_Results!P41+Measurements_Results!R39*Measurements_Results!R41)/(Measurements_Results!P39+Measurements_Results!R39)</f>
        <v>0</v>
      </c>
      <c r="E53" s="139">
        <f>P39+R39</f>
        <v>0.14269999999999999</v>
      </c>
      <c r="F53" s="129"/>
      <c r="G53" s="139"/>
      <c r="H53" s="129"/>
      <c r="I53" s="129"/>
      <c r="J53" s="129"/>
      <c r="K53" s="129"/>
      <c r="L53" s="129"/>
      <c r="M53" s="129"/>
      <c r="N53" s="129"/>
      <c r="O53" s="129"/>
      <c r="P53" s="129"/>
      <c r="Q53" s="129"/>
      <c r="R53" s="129"/>
      <c r="S53" s="129"/>
      <c r="T53" s="129"/>
      <c r="U53" s="129"/>
      <c r="V53" s="129"/>
      <c r="W53" s="129"/>
      <c r="X53" s="129"/>
      <c r="Y53" s="129"/>
      <c r="Z53" s="129"/>
      <c r="AA53" s="129"/>
      <c r="AB53" s="129"/>
      <c r="AC53" s="129"/>
      <c r="AD53" s="129"/>
      <c r="AE53" s="129"/>
      <c r="AF53" s="129"/>
      <c r="AG53" s="129"/>
      <c r="AH53" s="129"/>
      <c r="AI53" s="129"/>
      <c r="AJ53" s="135"/>
    </row>
    <row r="54" spans="2:36">
      <c r="B54" s="158" t="s">
        <v>82</v>
      </c>
      <c r="C54" s="159"/>
      <c r="D54" s="154">
        <f>(Measurements_Results!AG39*Measurements_Results!AG41+Measurements_Results!AH39*Measurements_Results!AH41)/(Measurements_Results!AG39+Measurements_Results!AH39)</f>
        <v>0</v>
      </c>
      <c r="E54" s="139">
        <f>AG39+AH39</f>
        <v>0.1351</v>
      </c>
      <c r="F54" s="129"/>
      <c r="G54" s="139"/>
      <c r="H54" s="129"/>
      <c r="I54" s="129"/>
      <c r="J54" s="129"/>
      <c r="K54" s="129"/>
      <c r="L54" s="129"/>
      <c r="M54" s="129"/>
      <c r="N54" s="129"/>
      <c r="O54" s="129"/>
      <c r="P54" s="129"/>
      <c r="Q54" s="129"/>
      <c r="R54" s="129"/>
      <c r="S54" s="129"/>
      <c r="T54" s="129"/>
      <c r="U54" s="129"/>
      <c r="V54" s="129"/>
      <c r="W54" s="129"/>
      <c r="X54" s="129"/>
      <c r="Y54" s="129"/>
      <c r="Z54" s="129"/>
      <c r="AA54" s="129"/>
      <c r="AB54" s="129"/>
      <c r="AC54" s="129"/>
      <c r="AD54" s="129"/>
      <c r="AE54" s="129"/>
      <c r="AF54" s="129"/>
      <c r="AG54" s="129"/>
      <c r="AH54" s="129"/>
      <c r="AI54" s="129"/>
      <c r="AJ54" s="135"/>
    </row>
    <row r="55" spans="2:36">
      <c r="B55" s="158" t="s">
        <v>83</v>
      </c>
      <c r="C55" s="159"/>
      <c r="D55" s="154">
        <f>(Measurements_Results!AE39*Measurements_Results!AE41+Measurements_Results!AF39*Measurements_Results!AF41)/(Measurements_Results!AE39+Measurements_Results!AF39)</f>
        <v>0</v>
      </c>
      <c r="E55" s="139">
        <f>AE39+AF39</f>
        <v>0.1351</v>
      </c>
      <c r="F55" s="129"/>
      <c r="G55" s="139"/>
      <c r="H55" s="129"/>
      <c r="I55" s="129"/>
      <c r="J55" s="129"/>
      <c r="K55" s="129"/>
      <c r="L55" s="129"/>
      <c r="M55" s="129"/>
      <c r="N55" s="129"/>
      <c r="O55" s="129"/>
      <c r="P55" s="129"/>
      <c r="Q55" s="129"/>
      <c r="R55" s="129"/>
      <c r="S55" s="129"/>
      <c r="T55" s="129"/>
      <c r="U55" s="129"/>
      <c r="V55" s="129"/>
      <c r="W55" s="129"/>
      <c r="X55" s="129"/>
      <c r="Y55" s="129"/>
      <c r="Z55" s="129"/>
      <c r="AA55" s="129"/>
      <c r="AB55" s="129"/>
      <c r="AC55" s="129"/>
      <c r="AD55" s="129"/>
      <c r="AE55" s="129"/>
      <c r="AF55" s="129"/>
      <c r="AG55" s="129"/>
      <c r="AH55" s="129"/>
      <c r="AI55" s="129"/>
      <c r="AJ55" s="135"/>
    </row>
    <row r="56" spans="2:36">
      <c r="B56" s="158" t="s">
        <v>84</v>
      </c>
      <c r="C56" s="159"/>
      <c r="D56" s="154">
        <f>(Measurements_Results!O39*Measurements_Results!O41+Measurements_Results!Q39*Measurements_Results!Q41)/(Measurements_Results!O39+Measurements_Results!Q39)</f>
        <v>0</v>
      </c>
      <c r="E56" s="139">
        <f>O39+Q39</f>
        <v>0.19390000000000002</v>
      </c>
      <c r="F56" s="129"/>
      <c r="G56" s="139"/>
      <c r="H56" s="129"/>
      <c r="I56" s="129"/>
      <c r="J56" s="129"/>
      <c r="K56" s="129"/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29"/>
      <c r="AH56" s="129"/>
      <c r="AI56" s="129"/>
      <c r="AJ56" s="135"/>
    </row>
    <row r="57" spans="2:36">
      <c r="B57" s="158" t="s">
        <v>85</v>
      </c>
      <c r="C57" s="159"/>
      <c r="D57" s="154">
        <f>Measurements_Results!C41</f>
        <v>0</v>
      </c>
      <c r="E57" s="139">
        <f>C39</f>
        <v>4.36E-2</v>
      </c>
      <c r="F57" s="129"/>
      <c r="G57" s="139"/>
      <c r="H57" s="129"/>
      <c r="I57" s="129"/>
      <c r="J57" s="129"/>
      <c r="K57" s="129"/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29"/>
      <c r="AH57" s="129"/>
      <c r="AI57" s="129"/>
      <c r="AJ57" s="135"/>
    </row>
    <row r="58" spans="2:36">
      <c r="B58" s="158" t="s">
        <v>86</v>
      </c>
      <c r="C58" s="159"/>
      <c r="D58" s="154">
        <f>Measurements_Results!AJ41</f>
        <v>0</v>
      </c>
      <c r="E58" s="139">
        <f>AJ39</f>
        <v>5.96E-2</v>
      </c>
      <c r="F58" s="129"/>
      <c r="G58" s="139"/>
      <c r="H58" s="129"/>
      <c r="I58" s="129"/>
      <c r="J58" s="129"/>
      <c r="K58" s="129"/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29"/>
      <c r="AH58" s="129"/>
      <c r="AI58" s="129"/>
      <c r="AJ58" s="135"/>
    </row>
    <row r="59" spans="2:36">
      <c r="B59" s="158" t="s">
        <v>87</v>
      </c>
      <c r="C59" s="159"/>
      <c r="D59" s="154">
        <f>Measurements_Results!AI41</f>
        <v>0</v>
      </c>
      <c r="E59" s="139">
        <f>AI39</f>
        <v>5.96E-2</v>
      </c>
      <c r="F59" s="129"/>
      <c r="G59" s="139"/>
      <c r="H59" s="129"/>
      <c r="I59" s="129"/>
      <c r="J59" s="129"/>
      <c r="K59" s="129"/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29"/>
      <c r="AH59" s="129"/>
      <c r="AI59" s="129"/>
      <c r="AJ59" s="135"/>
    </row>
    <row r="60" spans="2:36">
      <c r="B60" s="158" t="s">
        <v>88</v>
      </c>
      <c r="C60" s="159"/>
      <c r="D60" s="154">
        <f>Measurements_Results!N41</f>
        <v>0</v>
      </c>
      <c r="E60" s="139">
        <f>N39</f>
        <v>4.6100000000000002E-2</v>
      </c>
      <c r="F60" s="129"/>
      <c r="G60" s="139"/>
      <c r="H60" s="129"/>
      <c r="I60" s="129"/>
      <c r="J60" s="129"/>
      <c r="K60" s="129"/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29"/>
      <c r="AH60" s="129"/>
      <c r="AI60" s="129"/>
      <c r="AJ60" s="135"/>
    </row>
    <row r="61" spans="2:36">
      <c r="B61" s="158" t="s">
        <v>89</v>
      </c>
      <c r="C61" s="159"/>
      <c r="D61" s="154">
        <f>Measurements_Results!M41</f>
        <v>0</v>
      </c>
      <c r="E61" s="139">
        <f>M39</f>
        <v>4.6100000000000002E-2</v>
      </c>
      <c r="F61" s="129"/>
      <c r="G61" s="139"/>
      <c r="H61" s="129"/>
      <c r="I61" s="129"/>
      <c r="J61" s="129"/>
      <c r="K61" s="129"/>
      <c r="L61" s="129"/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29"/>
      <c r="AH61" s="129"/>
      <c r="AI61" s="129"/>
      <c r="AJ61" s="135"/>
    </row>
    <row r="62" spans="2:36">
      <c r="B62" s="158" t="s">
        <v>90</v>
      </c>
      <c r="C62" s="159"/>
      <c r="D62" s="154">
        <f>Measurements_Results!D41</f>
        <v>0</v>
      </c>
      <c r="E62" s="139">
        <f>D39</f>
        <v>9.3899999999999997E-2</v>
      </c>
      <c r="F62" s="129"/>
      <c r="G62" s="139"/>
      <c r="H62" s="129"/>
      <c r="I62" s="129"/>
      <c r="J62" s="129"/>
      <c r="K62" s="129"/>
      <c r="L62" s="129"/>
      <c r="M62" s="129"/>
      <c r="N62" s="129"/>
      <c r="O62" s="129"/>
      <c r="P62" s="129"/>
      <c r="Q62" s="129"/>
      <c r="R62" s="129"/>
      <c r="S62" s="129"/>
      <c r="T62" s="129"/>
      <c r="U62" s="129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29"/>
      <c r="AH62" s="129"/>
      <c r="AI62" s="129"/>
      <c r="AJ62" s="135"/>
    </row>
    <row r="63" spans="2:36">
      <c r="B63" s="158" t="s">
        <v>91</v>
      </c>
      <c r="C63" s="159"/>
      <c r="D63" s="154">
        <f>(Measurements_Results!AC39*Measurements_Results!AC41+Measurements_Results!AD39*Measurements_Results!AD41)/(Measurements_Results!AC39+Measurements_Results!AD39)</f>
        <v>0</v>
      </c>
      <c r="E63" s="139">
        <f>AC39+AD39</f>
        <v>0.152</v>
      </c>
      <c r="F63" s="129"/>
      <c r="G63" s="139"/>
      <c r="H63" s="129"/>
      <c r="I63" s="129"/>
      <c r="J63" s="129"/>
      <c r="K63" s="129"/>
      <c r="L63" s="129"/>
      <c r="M63" s="129"/>
      <c r="N63" s="129"/>
      <c r="O63" s="129"/>
      <c r="P63" s="129"/>
      <c r="Q63" s="129"/>
      <c r="R63" s="129"/>
      <c r="S63" s="129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29"/>
      <c r="AH63" s="129"/>
      <c r="AI63" s="129"/>
      <c r="AJ63" s="135"/>
    </row>
    <row r="64" spans="2:36">
      <c r="B64" s="160" t="s">
        <v>92</v>
      </c>
      <c r="C64" s="159"/>
      <c r="D64" s="154">
        <f>(Measurements_Results!AA39*Measurements_Results!AA41+Measurements_Results!AB39*Measurements_Results!AB41)/(Measurements_Results!AA39+Measurements_Results!AB39)</f>
        <v>0</v>
      </c>
      <c r="E64" s="139">
        <f>AA39+AB39</f>
        <v>0.152</v>
      </c>
      <c r="F64" s="129"/>
      <c r="G64" s="139"/>
      <c r="H64" s="129"/>
      <c r="I64" s="129"/>
      <c r="J64" s="129"/>
      <c r="K64" s="129"/>
      <c r="L64" s="129"/>
      <c r="M64" s="129"/>
      <c r="N64" s="129"/>
      <c r="O64" s="129"/>
      <c r="P64" s="129"/>
      <c r="Q64" s="129"/>
      <c r="R64" s="129"/>
      <c r="S64" s="129"/>
      <c r="T64" s="129"/>
      <c r="U64" s="129"/>
      <c r="V64" s="129"/>
      <c r="W64" s="129"/>
      <c r="X64" s="129"/>
      <c r="Y64" s="129"/>
      <c r="Z64" s="129"/>
      <c r="AA64" s="129"/>
      <c r="AB64" s="129"/>
      <c r="AC64" s="129"/>
      <c r="AD64" s="129"/>
      <c r="AE64" s="129"/>
      <c r="AF64" s="129"/>
      <c r="AG64" s="129"/>
      <c r="AH64" s="129"/>
      <c r="AI64" s="129"/>
      <c r="AJ64" s="135"/>
    </row>
    <row r="65" spans="2:36">
      <c r="B65" s="158" t="s">
        <v>10</v>
      </c>
      <c r="C65" s="159"/>
      <c r="D65" s="154">
        <f>(V39*V41+W39*W41+Y39*Y41+Z39*Z41)/E65</f>
        <v>0</v>
      </c>
      <c r="E65" s="139">
        <f>V39+W39+Y39+Z39</f>
        <v>0.11660000000000001</v>
      </c>
      <c r="F65" s="129"/>
      <c r="G65" s="139"/>
      <c r="H65" s="129"/>
      <c r="I65" s="129"/>
      <c r="J65" s="129"/>
      <c r="K65" s="129"/>
      <c r="L65" s="129"/>
      <c r="M65" s="129"/>
      <c r="N65" s="129"/>
      <c r="O65" s="129"/>
      <c r="P65" s="129"/>
      <c r="Q65" s="129"/>
      <c r="R65" s="129"/>
      <c r="S65" s="129"/>
      <c r="T65" s="129"/>
      <c r="U65" s="129"/>
      <c r="V65" s="129"/>
      <c r="W65" s="129"/>
      <c r="X65" s="129"/>
      <c r="Y65" s="129"/>
      <c r="Z65" s="129"/>
      <c r="AA65" s="129"/>
      <c r="AB65" s="129"/>
      <c r="AC65" s="129"/>
      <c r="AD65" s="129"/>
      <c r="AE65" s="129"/>
      <c r="AF65" s="129"/>
      <c r="AG65" s="129"/>
      <c r="AH65" s="129"/>
      <c r="AI65" s="129"/>
      <c r="AJ65" s="135"/>
    </row>
    <row r="66" spans="2:36" ht="15.75" thickBot="1">
      <c r="B66" s="161"/>
      <c r="C66" s="144"/>
      <c r="D66" s="144"/>
      <c r="E66" s="162">
        <f>SUM(E48:E65)</f>
        <v>1.7702000000000002</v>
      </c>
      <c r="F66" s="144"/>
      <c r="G66" s="162"/>
      <c r="H66" s="144"/>
      <c r="I66" s="144"/>
      <c r="J66" s="144"/>
      <c r="K66" s="144"/>
      <c r="L66" s="144"/>
      <c r="M66" s="144"/>
      <c r="N66" s="144"/>
      <c r="O66" s="144"/>
      <c r="P66" s="144"/>
      <c r="Q66" s="144"/>
      <c r="R66" s="144"/>
      <c r="S66" s="144"/>
      <c r="T66" s="144"/>
      <c r="U66" s="144"/>
      <c r="V66" s="144"/>
      <c r="W66" s="144"/>
      <c r="X66" s="144"/>
      <c r="Y66" s="144"/>
      <c r="Z66" s="144"/>
      <c r="AA66" s="144"/>
      <c r="AB66" s="144"/>
      <c r="AC66" s="144"/>
      <c r="AD66" s="144"/>
      <c r="AE66" s="144"/>
      <c r="AF66" s="144"/>
      <c r="AG66" s="144"/>
      <c r="AH66" s="144"/>
      <c r="AI66" s="144"/>
      <c r="AJ66" s="146"/>
    </row>
    <row r="67" spans="2:36" ht="15.75" thickBot="1">
      <c r="B67" s="130"/>
      <c r="C67" s="130"/>
      <c r="D67" s="163"/>
      <c r="E67" s="130"/>
      <c r="F67" s="130"/>
      <c r="G67" s="130"/>
      <c r="H67" s="130"/>
      <c r="I67" s="130"/>
      <c r="J67" s="130"/>
      <c r="K67" s="130"/>
      <c r="L67" s="130"/>
      <c r="M67" s="130"/>
      <c r="N67" s="130"/>
      <c r="O67" s="130"/>
      <c r="P67" s="130"/>
      <c r="Q67" s="130"/>
      <c r="R67" s="130"/>
      <c r="S67" s="130"/>
      <c r="T67" s="130"/>
      <c r="U67" s="130"/>
      <c r="V67" s="130"/>
      <c r="W67" s="130"/>
      <c r="X67" s="130"/>
      <c r="Y67" s="130"/>
      <c r="Z67" s="130"/>
      <c r="AA67" s="130"/>
      <c r="AB67" s="130"/>
      <c r="AC67" s="130"/>
      <c r="AD67" s="130"/>
      <c r="AE67" s="130"/>
      <c r="AF67" s="130"/>
      <c r="AG67" s="130"/>
      <c r="AH67" s="130"/>
      <c r="AI67" s="130"/>
      <c r="AJ67" s="130"/>
    </row>
    <row r="68" spans="2:36" ht="21">
      <c r="B68" s="148" t="s">
        <v>154</v>
      </c>
      <c r="C68" s="133"/>
      <c r="D68" s="133"/>
      <c r="E68" s="133"/>
      <c r="F68" s="137"/>
      <c r="G68" s="133"/>
      <c r="H68" s="133"/>
      <c r="I68" s="133"/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3"/>
      <c r="AF68" s="133"/>
      <c r="AG68" s="133"/>
      <c r="AH68" s="133"/>
      <c r="AI68" s="133"/>
      <c r="AJ68" s="134"/>
    </row>
    <row r="69" spans="2:36" ht="21">
      <c r="B69" s="149"/>
      <c r="C69" s="129"/>
      <c r="D69" s="129"/>
      <c r="E69" s="129"/>
      <c r="F69" s="130"/>
      <c r="G69" s="129"/>
      <c r="H69" s="129"/>
      <c r="I69" s="129"/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29"/>
      <c r="AF69" s="129"/>
      <c r="AG69" s="129"/>
      <c r="AH69" s="129"/>
      <c r="AI69" s="129"/>
      <c r="AJ69" s="135"/>
    </row>
    <row r="70" spans="2:36">
      <c r="B70" s="141"/>
      <c r="C70" s="150" t="s">
        <v>8</v>
      </c>
      <c r="D70" s="150" t="s">
        <v>37</v>
      </c>
      <c r="E70" s="150" t="s">
        <v>38</v>
      </c>
      <c r="F70" s="150" t="s">
        <v>39</v>
      </c>
      <c r="G70" s="150" t="s">
        <v>40</v>
      </c>
      <c r="H70" s="150" t="s">
        <v>41</v>
      </c>
      <c r="I70" s="150" t="s">
        <v>42</v>
      </c>
      <c r="J70" s="150" t="s">
        <v>43</v>
      </c>
      <c r="K70" s="150" t="s">
        <v>44</v>
      </c>
      <c r="L70" s="150" t="s">
        <v>45</v>
      </c>
      <c r="M70" s="150" t="s">
        <v>46</v>
      </c>
      <c r="N70" s="150" t="s">
        <v>47</v>
      </c>
      <c r="O70" s="150" t="s">
        <v>48</v>
      </c>
      <c r="P70" s="150" t="s">
        <v>49</v>
      </c>
      <c r="Q70" s="150" t="s">
        <v>50</v>
      </c>
      <c r="R70" s="150" t="s">
        <v>51</v>
      </c>
      <c r="S70" s="150" t="s">
        <v>52</v>
      </c>
      <c r="T70" s="150" t="s">
        <v>53</v>
      </c>
      <c r="U70" s="150" t="s">
        <v>54</v>
      </c>
      <c r="V70" s="150" t="s">
        <v>55</v>
      </c>
      <c r="W70" s="150" t="s">
        <v>56</v>
      </c>
      <c r="X70" s="150" t="s">
        <v>57</v>
      </c>
      <c r="Y70" s="150" t="s">
        <v>58</v>
      </c>
      <c r="Z70" s="150" t="s">
        <v>59</v>
      </c>
      <c r="AA70" s="150" t="s">
        <v>60</v>
      </c>
      <c r="AB70" s="150" t="s">
        <v>61</v>
      </c>
      <c r="AC70" s="150" t="s">
        <v>62</v>
      </c>
      <c r="AD70" s="150" t="s">
        <v>63</v>
      </c>
      <c r="AE70" s="150" t="s">
        <v>64</v>
      </c>
      <c r="AF70" s="150" t="s">
        <v>65</v>
      </c>
      <c r="AG70" s="150" t="s">
        <v>66</v>
      </c>
      <c r="AH70" s="150" t="s">
        <v>67</v>
      </c>
      <c r="AI70" s="150" t="s">
        <v>68</v>
      </c>
      <c r="AJ70" s="151" t="s">
        <v>69</v>
      </c>
    </row>
    <row r="71" spans="2:36">
      <c r="B71" s="141" t="s">
        <v>71</v>
      </c>
      <c r="C71" s="152">
        <v>4.36E-2</v>
      </c>
      <c r="D71" s="152">
        <v>9.3899999999999997E-2</v>
      </c>
      <c r="E71" s="152">
        <v>5.1900000000000002E-2</v>
      </c>
      <c r="F71" s="152">
        <v>3.1699999999999999E-2</v>
      </c>
      <c r="G71" s="152">
        <v>5.1900000000000002E-2</v>
      </c>
      <c r="H71" s="152">
        <v>3.1699999999999999E-2</v>
      </c>
      <c r="I71" s="152">
        <v>3.8399999999999997E-2</v>
      </c>
      <c r="J71" s="152">
        <v>2.64E-2</v>
      </c>
      <c r="K71" s="152">
        <v>3.8399999999999997E-2</v>
      </c>
      <c r="L71" s="152">
        <v>2.64E-2</v>
      </c>
      <c r="M71" s="152">
        <v>4.6100000000000002E-2</v>
      </c>
      <c r="N71" s="152">
        <v>4.6100000000000002E-2</v>
      </c>
      <c r="O71" s="152">
        <v>9.1999999999999998E-2</v>
      </c>
      <c r="P71" s="152">
        <v>7.9299999999999995E-2</v>
      </c>
      <c r="Q71" s="152">
        <v>0.1019</v>
      </c>
      <c r="R71" s="152">
        <v>6.3399999999999998E-2</v>
      </c>
      <c r="S71" s="152">
        <v>4.6800000000000001E-2</v>
      </c>
      <c r="T71" s="152">
        <v>5.0299999999999997E-2</v>
      </c>
      <c r="U71" s="152">
        <v>4.87E-2</v>
      </c>
      <c r="V71" s="152">
        <v>3.09E-2</v>
      </c>
      <c r="W71" s="152">
        <v>2.7400000000000001E-2</v>
      </c>
      <c r="X71" s="152">
        <v>4.87E-2</v>
      </c>
      <c r="Y71" s="152">
        <v>3.09E-2</v>
      </c>
      <c r="Z71" s="152">
        <v>2.7400000000000001E-2</v>
      </c>
      <c r="AA71" s="152">
        <v>0.1032</v>
      </c>
      <c r="AB71" s="152">
        <v>4.8800000000000003E-2</v>
      </c>
      <c r="AC71" s="152">
        <v>0.1032</v>
      </c>
      <c r="AD71" s="152">
        <v>4.8800000000000003E-2</v>
      </c>
      <c r="AE71" s="152">
        <v>8.2299999999999998E-2</v>
      </c>
      <c r="AF71" s="152">
        <v>5.28E-2</v>
      </c>
      <c r="AG71" s="152">
        <v>8.2299999999999998E-2</v>
      </c>
      <c r="AH71" s="152">
        <v>5.28E-2</v>
      </c>
      <c r="AI71" s="152">
        <v>5.96E-2</v>
      </c>
      <c r="AJ71" s="153">
        <v>5.96E-2</v>
      </c>
    </row>
    <row r="72" spans="2:36">
      <c r="B72" s="141"/>
      <c r="C72" s="129"/>
      <c r="D72" s="142"/>
      <c r="E72" s="129"/>
      <c r="F72" s="129"/>
      <c r="G72" s="129"/>
      <c r="H72" s="129"/>
      <c r="I72" s="129"/>
      <c r="J72" s="129"/>
      <c r="K72" s="129"/>
      <c r="L72" s="129"/>
      <c r="M72" s="129"/>
      <c r="N72" s="129"/>
      <c r="O72" s="129"/>
      <c r="P72" s="129"/>
      <c r="Q72" s="129"/>
      <c r="R72" s="129"/>
      <c r="S72" s="129"/>
      <c r="T72" s="129"/>
      <c r="U72" s="129"/>
      <c r="V72" s="129"/>
      <c r="W72" s="129"/>
      <c r="X72" s="129"/>
      <c r="Y72" s="129"/>
      <c r="Z72" s="129"/>
      <c r="AA72" s="129"/>
      <c r="AB72" s="129"/>
      <c r="AC72" s="129"/>
      <c r="AD72" s="129"/>
      <c r="AE72" s="129"/>
      <c r="AF72" s="129"/>
      <c r="AG72" s="129"/>
      <c r="AH72" s="129"/>
      <c r="AI72" s="129"/>
      <c r="AJ72" s="135"/>
    </row>
    <row r="73" spans="2:36">
      <c r="B73" s="141" t="s">
        <v>70</v>
      </c>
      <c r="C73" s="154"/>
      <c r="D73" s="154"/>
      <c r="E73" s="154"/>
      <c r="F73" s="154"/>
      <c r="G73" s="154"/>
      <c r="H73" s="154"/>
      <c r="I73" s="154"/>
      <c r="J73" s="154"/>
      <c r="K73" s="154"/>
      <c r="L73" s="154"/>
      <c r="M73" s="154"/>
      <c r="N73" s="154"/>
      <c r="O73" s="154"/>
      <c r="P73" s="154"/>
      <c r="Q73" s="154"/>
      <c r="R73" s="154"/>
      <c r="S73" s="154"/>
      <c r="T73" s="154"/>
      <c r="U73" s="154"/>
      <c r="V73" s="154"/>
      <c r="W73" s="154"/>
      <c r="X73" s="154"/>
      <c r="Y73" s="154"/>
      <c r="Z73" s="154"/>
      <c r="AA73" s="154"/>
      <c r="AB73" s="154"/>
      <c r="AC73" s="154"/>
      <c r="AD73" s="154"/>
      <c r="AE73" s="154"/>
      <c r="AF73" s="154"/>
      <c r="AG73" s="154"/>
      <c r="AH73" s="154"/>
      <c r="AI73" s="154"/>
      <c r="AJ73" s="154"/>
    </row>
    <row r="74" spans="2:36">
      <c r="B74" s="141" t="s">
        <v>72</v>
      </c>
      <c r="C74" s="154">
        <v>34.000819672131144</v>
      </c>
      <c r="D74" s="154">
        <v>33.998688524590165</v>
      </c>
      <c r="E74" s="154">
        <v>33.999508196721315</v>
      </c>
      <c r="F74" s="154">
        <v>34</v>
      </c>
      <c r="G74" s="154">
        <v>34.000655737704918</v>
      </c>
      <c r="H74" s="154">
        <v>34.000491803278685</v>
      </c>
      <c r="I74" s="154">
        <v>34.000163934426233</v>
      </c>
      <c r="J74" s="154">
        <v>34.001639344262294</v>
      </c>
      <c r="K74" s="154">
        <v>34.000655737704918</v>
      </c>
      <c r="L74" s="154">
        <v>34.000491803278692</v>
      </c>
      <c r="M74" s="154">
        <v>34.002459016393438</v>
      </c>
      <c r="N74" s="154">
        <v>34.003278688524581</v>
      </c>
      <c r="O74" s="154">
        <v>34</v>
      </c>
      <c r="P74" s="154">
        <v>33.999344262295082</v>
      </c>
      <c r="Q74" s="154">
        <v>34.000491803278685</v>
      </c>
      <c r="R74" s="154">
        <v>33.999508196721315</v>
      </c>
      <c r="S74" s="154">
        <v>34.000327868852459</v>
      </c>
      <c r="T74" s="154">
        <v>34.000655737704918</v>
      </c>
      <c r="U74" s="154">
        <v>32.534426229508171</v>
      </c>
      <c r="V74" s="154">
        <v>33.999508196721308</v>
      </c>
      <c r="W74" s="154">
        <v>34.001311475409835</v>
      </c>
      <c r="X74" s="154">
        <v>33.208360655737728</v>
      </c>
      <c r="Y74" s="154">
        <v>34.000491803278692</v>
      </c>
      <c r="Z74" s="154">
        <v>34.001147540983609</v>
      </c>
      <c r="AA74" s="154">
        <v>33.999836065573767</v>
      </c>
      <c r="AB74" s="154">
        <v>34.001475409836068</v>
      </c>
      <c r="AC74" s="154">
        <v>34.001147540983602</v>
      </c>
      <c r="AD74" s="154">
        <v>34.000655737704918</v>
      </c>
      <c r="AE74" s="154">
        <v>34.000327868852459</v>
      </c>
      <c r="AF74" s="154">
        <v>34.003114754098355</v>
      </c>
      <c r="AG74" s="154">
        <v>34.001311475409835</v>
      </c>
      <c r="AH74" s="154">
        <v>34.000491803278685</v>
      </c>
      <c r="AI74" s="154">
        <v>33.999180327868849</v>
      </c>
      <c r="AJ74" s="154">
        <v>33.999180327868849</v>
      </c>
    </row>
    <row r="75" spans="2:36">
      <c r="B75" s="141"/>
      <c r="C75" s="154">
        <v>16.547213114754094</v>
      </c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29"/>
      <c r="AF75" s="129"/>
      <c r="AG75" s="129"/>
      <c r="AH75" s="129"/>
      <c r="AI75" s="129"/>
      <c r="AJ75" s="135"/>
    </row>
    <row r="76" spans="2:36">
      <c r="B76" s="141"/>
      <c r="C76" s="154"/>
      <c r="D76" s="154"/>
      <c r="E76" s="154"/>
      <c r="F76" s="154"/>
      <c r="G76" s="154"/>
      <c r="H76" s="154"/>
      <c r="I76" s="154"/>
      <c r="J76" s="154"/>
      <c r="K76" s="154"/>
      <c r="L76" s="154"/>
      <c r="M76" s="154"/>
      <c r="N76" s="154"/>
      <c r="O76" s="154"/>
      <c r="P76" s="154"/>
      <c r="Q76" s="154"/>
      <c r="R76" s="154"/>
      <c r="S76" s="154"/>
      <c r="T76" s="154"/>
      <c r="U76" s="154"/>
      <c r="V76" s="154"/>
      <c r="W76" s="154"/>
      <c r="X76" s="154"/>
      <c r="Y76" s="154"/>
      <c r="Z76" s="154"/>
      <c r="AA76" s="154"/>
      <c r="AB76" s="154"/>
      <c r="AC76" s="154"/>
      <c r="AD76" s="154"/>
      <c r="AE76" s="154"/>
      <c r="AF76" s="154"/>
      <c r="AG76" s="154"/>
      <c r="AH76" s="154"/>
      <c r="AI76" s="154"/>
      <c r="AJ76" s="155"/>
    </row>
    <row r="77" spans="2:36">
      <c r="B77" s="141"/>
      <c r="C77" s="154"/>
      <c r="D77" s="154"/>
      <c r="E77" s="154"/>
      <c r="F77" s="154"/>
      <c r="G77" s="154"/>
      <c r="H77" s="154"/>
      <c r="I77" s="154"/>
      <c r="J77" s="154"/>
      <c r="K77" s="154"/>
      <c r="L77" s="154"/>
      <c r="M77" s="154"/>
      <c r="N77" s="154"/>
      <c r="O77" s="154"/>
      <c r="P77" s="154"/>
      <c r="Q77" s="154"/>
      <c r="R77" s="154"/>
      <c r="S77" s="154"/>
      <c r="T77" s="154"/>
      <c r="U77" s="154"/>
      <c r="V77" s="154"/>
      <c r="W77" s="154"/>
      <c r="X77" s="154"/>
      <c r="Y77" s="154"/>
      <c r="Z77" s="154"/>
      <c r="AA77" s="154"/>
      <c r="AB77" s="154"/>
      <c r="AC77" s="154"/>
      <c r="AD77" s="154"/>
      <c r="AE77" s="154"/>
      <c r="AF77" s="154"/>
      <c r="AG77" s="154"/>
      <c r="AH77" s="154"/>
      <c r="AI77" s="154"/>
      <c r="AJ77" s="155"/>
    </row>
    <row r="78" spans="2:36">
      <c r="B78" s="141" t="s">
        <v>18</v>
      </c>
      <c r="C78" s="129"/>
      <c r="D78" s="156" t="s">
        <v>73</v>
      </c>
      <c r="E78" s="157" t="s">
        <v>34</v>
      </c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35"/>
    </row>
    <row r="79" spans="2:36">
      <c r="B79" s="141"/>
      <c r="C79" s="129"/>
      <c r="D79" s="156" t="s">
        <v>19</v>
      </c>
      <c r="E79" s="157" t="s">
        <v>138</v>
      </c>
      <c r="F79" s="129"/>
      <c r="G79" s="136"/>
      <c r="H79" s="129"/>
      <c r="I79" s="129"/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29"/>
      <c r="AF79" s="129"/>
      <c r="AG79" s="129"/>
      <c r="AH79" s="129"/>
      <c r="AI79" s="129"/>
      <c r="AJ79" s="135"/>
    </row>
    <row r="80" spans="2:36">
      <c r="B80" s="158" t="s">
        <v>76</v>
      </c>
      <c r="C80" s="159"/>
      <c r="D80" s="154">
        <f>(Measurements_Results!K71*Measurements_Results!K73+Measurements_Results!L71*Measurements_Results!L73)/(Measurements_Results!K71+Measurements_Results!L71)</f>
        <v>0</v>
      </c>
      <c r="E80" s="139">
        <f>K71+L71</f>
        <v>6.4799999999999996E-2</v>
      </c>
      <c r="F80" s="157"/>
      <c r="G80" s="136"/>
      <c r="H80" s="129"/>
      <c r="I80" s="129"/>
      <c r="J80" s="129"/>
      <c r="K80" s="129"/>
      <c r="L80" s="129"/>
      <c r="M80" s="129"/>
      <c r="N80" s="129"/>
      <c r="O80" s="129"/>
      <c r="P80" s="129"/>
      <c r="Q80" s="129"/>
      <c r="R80" s="129"/>
      <c r="S80" s="129"/>
      <c r="T80" s="129"/>
      <c r="U80" s="129"/>
      <c r="V80" s="129"/>
      <c r="W80" s="129"/>
      <c r="X80" s="129"/>
      <c r="Y80" s="129"/>
      <c r="Z80" s="129"/>
      <c r="AA80" s="129"/>
      <c r="AB80" s="129"/>
      <c r="AC80" s="129"/>
      <c r="AD80" s="129"/>
      <c r="AE80" s="129"/>
      <c r="AF80" s="129"/>
      <c r="AG80" s="129"/>
      <c r="AH80" s="129"/>
      <c r="AI80" s="129"/>
      <c r="AJ80" s="135"/>
    </row>
    <row r="81" spans="2:36">
      <c r="B81" s="158" t="s">
        <v>77</v>
      </c>
      <c r="C81" s="159"/>
      <c r="D81" s="154">
        <f>(Measurements_Results!I71*Measurements_Results!I73+Measurements_Results!J71*Measurements_Results!J73)/(Measurements_Results!I71+Measurements_Results!J71)</f>
        <v>0</v>
      </c>
      <c r="E81" s="139">
        <f>I71+J71</f>
        <v>6.4799999999999996E-2</v>
      </c>
      <c r="F81" s="129"/>
      <c r="G81" s="139"/>
      <c r="H81" s="129"/>
      <c r="I81" s="129"/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35"/>
    </row>
    <row r="82" spans="2:36">
      <c r="B82" s="158" t="s">
        <v>78</v>
      </c>
      <c r="C82" s="159"/>
      <c r="D82" s="154">
        <f>(Measurements_Results!G71*Measurements_Results!G73+Measurements_Results!H71*Measurements_Results!H73)/(Measurements_Results!G71+Measurements_Results!H71)</f>
        <v>0</v>
      </c>
      <c r="E82" s="139">
        <f>G71+H71</f>
        <v>8.3600000000000008E-2</v>
      </c>
      <c r="F82" s="129"/>
      <c r="G82" s="139"/>
      <c r="H82" s="129"/>
      <c r="I82" s="129"/>
      <c r="J82" s="129"/>
      <c r="K82" s="129"/>
      <c r="L82" s="129"/>
      <c r="M82" s="129"/>
      <c r="N82" s="129"/>
      <c r="O82" s="129"/>
      <c r="P82" s="129"/>
      <c r="Q82" s="129"/>
      <c r="R82" s="129"/>
      <c r="S82" s="129"/>
      <c r="T82" s="129"/>
      <c r="U82" s="129"/>
      <c r="V82" s="129"/>
      <c r="W82" s="129"/>
      <c r="X82" s="129"/>
      <c r="Y82" s="129"/>
      <c r="Z82" s="129"/>
      <c r="AA82" s="129"/>
      <c r="AB82" s="129"/>
      <c r="AC82" s="129"/>
      <c r="AD82" s="129"/>
      <c r="AE82" s="129"/>
      <c r="AF82" s="129"/>
      <c r="AG82" s="129"/>
      <c r="AH82" s="129"/>
      <c r="AI82" s="129"/>
      <c r="AJ82" s="135"/>
    </row>
    <row r="83" spans="2:36">
      <c r="B83" s="158" t="s">
        <v>79</v>
      </c>
      <c r="C83" s="159"/>
      <c r="D83" s="154">
        <f>(Measurements_Results!E71*Measurements_Results!E73+Measurements_Results!F71*Measurements_Results!F73)/(Measurements_Results!E71+Measurements_Results!F71)</f>
        <v>0</v>
      </c>
      <c r="E83" s="139">
        <f>E71+F71</f>
        <v>8.3600000000000008E-2</v>
      </c>
      <c r="F83" s="129"/>
      <c r="G83" s="139"/>
      <c r="H83" s="129"/>
      <c r="I83" s="129"/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29"/>
      <c r="AF83" s="129"/>
      <c r="AG83" s="129"/>
      <c r="AH83" s="129"/>
      <c r="AI83" s="129"/>
      <c r="AJ83" s="135"/>
    </row>
    <row r="84" spans="2:36">
      <c r="B84" s="158" t="s">
        <v>80</v>
      </c>
      <c r="C84" s="159"/>
      <c r="D84" s="154">
        <f>(Measurements_Results!S71*Measurements_Results!S73+Measurements_Results!T71*Measurements_Results!T73)/(Measurements_Results!S71+Measurements_Results!T71)</f>
        <v>0</v>
      </c>
      <c r="E84" s="139">
        <f>S71+T71</f>
        <v>9.7099999999999992E-2</v>
      </c>
      <c r="F84" s="129"/>
      <c r="G84" s="139"/>
      <c r="H84" s="129"/>
      <c r="I84" s="129"/>
      <c r="J84" s="129"/>
      <c r="K84" s="129"/>
      <c r="L84" s="129"/>
      <c r="M84" s="129"/>
      <c r="N84" s="129"/>
      <c r="O84" s="129"/>
      <c r="P84" s="129"/>
      <c r="Q84" s="129"/>
      <c r="R84" s="129"/>
      <c r="S84" s="129"/>
      <c r="T84" s="129"/>
      <c r="U84" s="129"/>
      <c r="V84" s="129"/>
      <c r="W84" s="129"/>
      <c r="X84" s="129"/>
      <c r="Y84" s="129"/>
      <c r="Z84" s="129"/>
      <c r="AA84" s="129"/>
      <c r="AB84" s="129"/>
      <c r="AC84" s="129"/>
      <c r="AD84" s="129"/>
      <c r="AE84" s="129"/>
      <c r="AF84" s="129"/>
      <c r="AG84" s="129"/>
      <c r="AH84" s="129"/>
      <c r="AI84" s="129"/>
      <c r="AJ84" s="135"/>
    </row>
    <row r="85" spans="2:36">
      <c r="B85" s="158" t="s">
        <v>81</v>
      </c>
      <c r="C85" s="159"/>
      <c r="D85" s="154">
        <f>(Measurements_Results!P71*Measurements_Results!P73+Measurements_Results!R71*Measurements_Results!R73)/(Measurements_Results!P71+Measurements_Results!R71)</f>
        <v>0</v>
      </c>
      <c r="E85" s="139">
        <f>P71+R71</f>
        <v>0.14269999999999999</v>
      </c>
      <c r="F85" s="129"/>
      <c r="G85" s="139"/>
      <c r="H85" s="129"/>
      <c r="I85" s="129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29"/>
      <c r="AF85" s="129"/>
      <c r="AG85" s="129"/>
      <c r="AH85" s="129"/>
      <c r="AI85" s="129"/>
      <c r="AJ85" s="135"/>
    </row>
    <row r="86" spans="2:36">
      <c r="B86" s="158" t="s">
        <v>82</v>
      </c>
      <c r="C86" s="159"/>
      <c r="D86" s="154">
        <f>(Measurements_Results!AG71*Measurements_Results!AG73+Measurements_Results!AH71*Measurements_Results!AH73)/(Measurements_Results!AG71+Measurements_Results!AH71)</f>
        <v>0</v>
      </c>
      <c r="E86" s="139">
        <f>AG71+AH71</f>
        <v>0.1351</v>
      </c>
      <c r="F86" s="129"/>
      <c r="G86" s="139"/>
      <c r="H86" s="129"/>
      <c r="I86" s="129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  <c r="Z86" s="129"/>
      <c r="AA86" s="129"/>
      <c r="AB86" s="129"/>
      <c r="AC86" s="129"/>
      <c r="AD86" s="129"/>
      <c r="AE86" s="129"/>
      <c r="AF86" s="129"/>
      <c r="AG86" s="129"/>
      <c r="AH86" s="129"/>
      <c r="AI86" s="129"/>
      <c r="AJ86" s="135"/>
    </row>
    <row r="87" spans="2:36">
      <c r="B87" s="158" t="s">
        <v>83</v>
      </c>
      <c r="C87" s="159"/>
      <c r="D87" s="154">
        <f>(Measurements_Results!AE71*Measurements_Results!AE73+Measurements_Results!AF71*Measurements_Results!AF73)/(Measurements_Results!AE71+Measurements_Results!AF71)</f>
        <v>0</v>
      </c>
      <c r="E87" s="139">
        <f>AE71+AF71</f>
        <v>0.1351</v>
      </c>
      <c r="F87" s="129"/>
      <c r="G87" s="139"/>
      <c r="H87" s="129"/>
      <c r="I87" s="129"/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29"/>
      <c r="AF87" s="129"/>
      <c r="AG87" s="129"/>
      <c r="AH87" s="129"/>
      <c r="AI87" s="129"/>
      <c r="AJ87" s="135"/>
    </row>
    <row r="88" spans="2:36">
      <c r="B88" s="158" t="s">
        <v>84</v>
      </c>
      <c r="C88" s="159"/>
      <c r="D88" s="154">
        <f>(Measurements_Results!O71*Measurements_Results!O73+Measurements_Results!Q71*Measurements_Results!Q73)/(Measurements_Results!O71+Measurements_Results!Q71)</f>
        <v>0</v>
      </c>
      <c r="E88" s="139">
        <f>O71+Q71</f>
        <v>0.19390000000000002</v>
      </c>
      <c r="F88" s="129"/>
      <c r="G88" s="139"/>
      <c r="H88" s="129"/>
      <c r="I88" s="129"/>
      <c r="J88" s="129"/>
      <c r="K88" s="129"/>
      <c r="L88" s="129"/>
      <c r="M88" s="129"/>
      <c r="N88" s="129"/>
      <c r="O88" s="129"/>
      <c r="P88" s="129"/>
      <c r="Q88" s="129"/>
      <c r="R88" s="129"/>
      <c r="S88" s="129"/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35"/>
    </row>
    <row r="89" spans="2:36">
      <c r="B89" s="158" t="s">
        <v>85</v>
      </c>
      <c r="C89" s="159"/>
      <c r="D89" s="154">
        <f>Measurements_Results!C73</f>
        <v>0</v>
      </c>
      <c r="E89" s="139">
        <f>C71</f>
        <v>4.36E-2</v>
      </c>
      <c r="F89" s="129"/>
      <c r="G89" s="139"/>
      <c r="H89" s="129"/>
      <c r="I89" s="129"/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29"/>
      <c r="AF89" s="129"/>
      <c r="AG89" s="129"/>
      <c r="AH89" s="129"/>
      <c r="AI89" s="129"/>
      <c r="AJ89" s="135"/>
    </row>
    <row r="90" spans="2:36">
      <c r="B90" s="158" t="s">
        <v>86</v>
      </c>
      <c r="C90" s="159"/>
      <c r="D90" s="154">
        <f>Measurements_Results!AJ73</f>
        <v>0</v>
      </c>
      <c r="E90" s="139">
        <f>AJ71</f>
        <v>5.96E-2</v>
      </c>
      <c r="F90" s="129"/>
      <c r="G90" s="139"/>
      <c r="H90" s="129"/>
      <c r="I90" s="129"/>
      <c r="J90" s="129"/>
      <c r="K90" s="129"/>
      <c r="L90" s="129"/>
      <c r="M90" s="129"/>
      <c r="N90" s="129"/>
      <c r="O90" s="129"/>
      <c r="P90" s="129"/>
      <c r="Q90" s="129"/>
      <c r="R90" s="129"/>
      <c r="S90" s="129"/>
      <c r="T90" s="129"/>
      <c r="U90" s="129"/>
      <c r="V90" s="129"/>
      <c r="W90" s="129"/>
      <c r="X90" s="129"/>
      <c r="Y90" s="129"/>
      <c r="Z90" s="129"/>
      <c r="AA90" s="129"/>
      <c r="AB90" s="129"/>
      <c r="AC90" s="129"/>
      <c r="AD90" s="129"/>
      <c r="AE90" s="129"/>
      <c r="AF90" s="129"/>
      <c r="AG90" s="129"/>
      <c r="AH90" s="129"/>
      <c r="AI90" s="129"/>
      <c r="AJ90" s="135"/>
    </row>
    <row r="91" spans="2:36">
      <c r="B91" s="158" t="s">
        <v>87</v>
      </c>
      <c r="C91" s="159"/>
      <c r="D91" s="154">
        <f>Measurements_Results!AI73</f>
        <v>0</v>
      </c>
      <c r="E91" s="139">
        <f>AI71</f>
        <v>5.96E-2</v>
      </c>
      <c r="F91" s="129"/>
      <c r="G91" s="139"/>
      <c r="H91" s="129"/>
      <c r="I91" s="129"/>
      <c r="J91" s="129"/>
      <c r="K91" s="129"/>
      <c r="L91" s="129"/>
      <c r="M91" s="129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29"/>
      <c r="AF91" s="129"/>
      <c r="AG91" s="129"/>
      <c r="AH91" s="129"/>
      <c r="AI91" s="129"/>
      <c r="AJ91" s="135"/>
    </row>
    <row r="92" spans="2:36">
      <c r="B92" s="158" t="s">
        <v>88</v>
      </c>
      <c r="C92" s="159"/>
      <c r="D92" s="154">
        <f>Measurements_Results!N73</f>
        <v>0</v>
      </c>
      <c r="E92" s="139">
        <f>N71</f>
        <v>4.6100000000000002E-2</v>
      </c>
      <c r="F92" s="129"/>
      <c r="G92" s="139"/>
      <c r="H92" s="129"/>
      <c r="I92" s="129"/>
      <c r="J92" s="129"/>
      <c r="K92" s="129"/>
      <c r="L92" s="129"/>
      <c r="M92" s="129"/>
      <c r="N92" s="129"/>
      <c r="O92" s="129"/>
      <c r="P92" s="129"/>
      <c r="Q92" s="129"/>
      <c r="R92" s="129"/>
      <c r="S92" s="129"/>
      <c r="T92" s="129"/>
      <c r="U92" s="129"/>
      <c r="V92" s="129"/>
      <c r="W92" s="129"/>
      <c r="X92" s="129"/>
      <c r="Y92" s="129"/>
      <c r="Z92" s="129"/>
      <c r="AA92" s="129"/>
      <c r="AB92" s="129"/>
      <c r="AC92" s="129"/>
      <c r="AD92" s="129"/>
      <c r="AE92" s="129"/>
      <c r="AF92" s="129"/>
      <c r="AG92" s="129"/>
      <c r="AH92" s="129"/>
      <c r="AI92" s="129"/>
      <c r="AJ92" s="135"/>
    </row>
    <row r="93" spans="2:36">
      <c r="B93" s="158" t="s">
        <v>89</v>
      </c>
      <c r="C93" s="159"/>
      <c r="D93" s="154">
        <f>Measurements_Results!M73</f>
        <v>0</v>
      </c>
      <c r="E93" s="139">
        <f>M71</f>
        <v>4.6100000000000002E-2</v>
      </c>
      <c r="F93" s="129"/>
      <c r="G93" s="139"/>
      <c r="H93" s="129"/>
      <c r="I93" s="129"/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29"/>
      <c r="AF93" s="129"/>
      <c r="AG93" s="129"/>
      <c r="AH93" s="129"/>
      <c r="AI93" s="129"/>
      <c r="AJ93" s="135"/>
    </row>
    <row r="94" spans="2:36">
      <c r="B94" s="158" t="s">
        <v>90</v>
      </c>
      <c r="C94" s="159"/>
      <c r="D94" s="154">
        <f>Measurements_Results!D73</f>
        <v>0</v>
      </c>
      <c r="E94" s="139">
        <f>D71</f>
        <v>9.3899999999999997E-2</v>
      </c>
      <c r="F94" s="129"/>
      <c r="G94" s="139"/>
      <c r="H94" s="129"/>
      <c r="I94" s="129"/>
      <c r="J94" s="129"/>
      <c r="K94" s="129"/>
      <c r="L94" s="129"/>
      <c r="M94" s="129"/>
      <c r="N94" s="129"/>
      <c r="O94" s="129"/>
      <c r="P94" s="129"/>
      <c r="Q94" s="129"/>
      <c r="R94" s="129"/>
      <c r="S94" s="129"/>
      <c r="T94" s="129"/>
      <c r="U94" s="129"/>
      <c r="V94" s="129"/>
      <c r="W94" s="129"/>
      <c r="X94" s="129"/>
      <c r="Y94" s="129"/>
      <c r="Z94" s="129"/>
      <c r="AA94" s="129"/>
      <c r="AB94" s="129"/>
      <c r="AC94" s="129"/>
      <c r="AD94" s="129"/>
      <c r="AE94" s="129"/>
      <c r="AF94" s="129"/>
      <c r="AG94" s="129"/>
      <c r="AH94" s="129"/>
      <c r="AI94" s="129"/>
      <c r="AJ94" s="135"/>
    </row>
    <row r="95" spans="2:36">
      <c r="B95" s="158" t="s">
        <v>91</v>
      </c>
      <c r="C95" s="159"/>
      <c r="D95" s="154">
        <f>(Measurements_Results!AC71*Measurements_Results!AC73+Measurements_Results!AD71*Measurements_Results!AD73)/(Measurements_Results!AC71+Measurements_Results!AD71)</f>
        <v>0</v>
      </c>
      <c r="E95" s="139">
        <f>AC71+AD71</f>
        <v>0.152</v>
      </c>
      <c r="F95" s="129"/>
      <c r="G95" s="139"/>
      <c r="H95" s="129"/>
      <c r="I95" s="129"/>
      <c r="J95" s="129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29"/>
      <c r="AH95" s="129"/>
      <c r="AI95" s="129"/>
      <c r="AJ95" s="135"/>
    </row>
    <row r="96" spans="2:36">
      <c r="B96" s="160" t="s">
        <v>92</v>
      </c>
      <c r="C96" s="159"/>
      <c r="D96" s="154">
        <f>(Measurements_Results!AA71*Measurements_Results!AA73+Measurements_Results!AB71*Measurements_Results!AB73)/(Measurements_Results!AA71+Measurements_Results!AB71)</f>
        <v>0</v>
      </c>
      <c r="E96" s="139">
        <f>AA71+AB71</f>
        <v>0.152</v>
      </c>
      <c r="F96" s="129"/>
      <c r="G96" s="139"/>
      <c r="H96" s="129"/>
      <c r="I96" s="129"/>
      <c r="J96" s="129"/>
      <c r="K96" s="129"/>
      <c r="L96" s="129"/>
      <c r="M96" s="129"/>
      <c r="N96" s="129"/>
      <c r="O96" s="129"/>
      <c r="P96" s="129"/>
      <c r="Q96" s="129"/>
      <c r="R96" s="129"/>
      <c r="S96" s="129"/>
      <c r="T96" s="129"/>
      <c r="U96" s="129"/>
      <c r="V96" s="129"/>
      <c r="W96" s="129"/>
      <c r="X96" s="129"/>
      <c r="Y96" s="129"/>
      <c r="Z96" s="129"/>
      <c r="AA96" s="129"/>
      <c r="AB96" s="129"/>
      <c r="AC96" s="129"/>
      <c r="AD96" s="129"/>
      <c r="AE96" s="129"/>
      <c r="AF96" s="129"/>
      <c r="AG96" s="129"/>
      <c r="AH96" s="129"/>
      <c r="AI96" s="129"/>
      <c r="AJ96" s="135"/>
    </row>
    <row r="97" spans="2:36">
      <c r="B97" s="158" t="s">
        <v>10</v>
      </c>
      <c r="C97" s="159"/>
      <c r="D97" s="154">
        <f>(V71*V73+W71*W73+Y71*Y73+Z71*Z73)/E97</f>
        <v>0</v>
      </c>
      <c r="E97" s="139">
        <f>V71+W71+Y71+Z71</f>
        <v>0.11660000000000001</v>
      </c>
      <c r="F97" s="129"/>
      <c r="G97" s="139"/>
      <c r="H97" s="129"/>
      <c r="I97" s="129"/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29"/>
      <c r="AF97" s="129"/>
      <c r="AG97" s="129"/>
      <c r="AH97" s="129"/>
      <c r="AI97" s="129"/>
      <c r="AJ97" s="135"/>
    </row>
    <row r="98" spans="2:36" ht="15.75" thickBot="1">
      <c r="B98" s="161"/>
      <c r="C98" s="144"/>
      <c r="D98" s="144"/>
      <c r="E98" s="162">
        <f>SUM(E80:E97)</f>
        <v>1.7702000000000002</v>
      </c>
      <c r="F98" s="144"/>
      <c r="G98" s="162"/>
      <c r="H98" s="144"/>
      <c r="I98" s="144"/>
      <c r="J98" s="144"/>
      <c r="K98" s="144"/>
      <c r="L98" s="144"/>
      <c r="M98" s="144"/>
      <c r="N98" s="144"/>
      <c r="O98" s="144"/>
      <c r="P98" s="144"/>
      <c r="Q98" s="144"/>
      <c r="R98" s="144"/>
      <c r="S98" s="144"/>
      <c r="T98" s="144"/>
      <c r="U98" s="144"/>
      <c r="V98" s="144"/>
      <c r="W98" s="144"/>
      <c r="X98" s="144"/>
      <c r="Y98" s="144"/>
      <c r="Z98" s="144"/>
      <c r="AA98" s="144"/>
      <c r="AB98" s="144"/>
      <c r="AC98" s="144"/>
      <c r="AD98" s="144"/>
      <c r="AE98" s="144"/>
      <c r="AF98" s="144"/>
      <c r="AG98" s="144"/>
      <c r="AH98" s="144"/>
      <c r="AI98" s="144"/>
      <c r="AJ98" s="146"/>
    </row>
    <row r="99" spans="2:36" ht="15.75" thickBot="1">
      <c r="B99" s="130"/>
      <c r="C99" s="130"/>
      <c r="D99" s="163"/>
      <c r="E99" s="130"/>
      <c r="F99" s="130"/>
      <c r="G99" s="130"/>
      <c r="H99" s="130"/>
      <c r="I99" s="130"/>
      <c r="J99" s="130"/>
      <c r="K99" s="130"/>
      <c r="L99" s="130"/>
      <c r="M99" s="130"/>
      <c r="N99" s="130"/>
      <c r="O99" s="130"/>
      <c r="P99" s="130"/>
      <c r="Q99" s="130"/>
      <c r="R99" s="130"/>
      <c r="S99" s="130"/>
      <c r="T99" s="130"/>
      <c r="U99" s="130"/>
      <c r="V99" s="130"/>
      <c r="W99" s="130"/>
      <c r="X99" s="130"/>
      <c r="Y99" s="130"/>
      <c r="Z99" s="130"/>
      <c r="AA99" s="130"/>
      <c r="AB99" s="130"/>
      <c r="AC99" s="130"/>
      <c r="AD99" s="130"/>
      <c r="AE99" s="130"/>
      <c r="AF99" s="130"/>
      <c r="AG99" s="130"/>
      <c r="AH99" s="130"/>
      <c r="AI99" s="130"/>
      <c r="AJ99" s="130"/>
    </row>
    <row r="100" spans="2:36" ht="21">
      <c r="B100" s="148" t="s">
        <v>155</v>
      </c>
      <c r="C100" s="133"/>
      <c r="D100" s="133"/>
      <c r="E100" s="133"/>
      <c r="F100" s="137"/>
      <c r="G100" s="133"/>
      <c r="H100" s="133"/>
      <c r="I100" s="133"/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  <c r="AF100" s="133"/>
      <c r="AG100" s="133"/>
      <c r="AH100" s="133"/>
      <c r="AI100" s="133"/>
      <c r="AJ100" s="134"/>
    </row>
    <row r="101" spans="2:36" ht="21">
      <c r="B101" s="149"/>
      <c r="C101" s="129"/>
      <c r="D101" s="129"/>
      <c r="E101" s="129"/>
      <c r="F101" s="130"/>
      <c r="G101" s="129"/>
      <c r="H101" s="129"/>
      <c r="I101" s="129"/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29"/>
      <c r="AF101" s="129"/>
      <c r="AG101" s="129"/>
      <c r="AH101" s="129"/>
      <c r="AI101" s="129"/>
      <c r="AJ101" s="135"/>
    </row>
    <row r="102" spans="2:36">
      <c r="B102" s="141"/>
      <c r="C102" s="150" t="s">
        <v>8</v>
      </c>
      <c r="D102" s="150" t="s">
        <v>37</v>
      </c>
      <c r="E102" s="150" t="s">
        <v>38</v>
      </c>
      <c r="F102" s="150" t="s">
        <v>39</v>
      </c>
      <c r="G102" s="150" t="s">
        <v>40</v>
      </c>
      <c r="H102" s="150" t="s">
        <v>41</v>
      </c>
      <c r="I102" s="150" t="s">
        <v>42</v>
      </c>
      <c r="J102" s="150" t="s">
        <v>43</v>
      </c>
      <c r="K102" s="150" t="s">
        <v>44</v>
      </c>
      <c r="L102" s="150" t="s">
        <v>45</v>
      </c>
      <c r="M102" s="150" t="s">
        <v>46</v>
      </c>
      <c r="N102" s="150" t="s">
        <v>47</v>
      </c>
      <c r="O102" s="150" t="s">
        <v>48</v>
      </c>
      <c r="P102" s="150" t="s">
        <v>49</v>
      </c>
      <c r="Q102" s="150" t="s">
        <v>50</v>
      </c>
      <c r="R102" s="150" t="s">
        <v>51</v>
      </c>
      <c r="S102" s="150" t="s">
        <v>52</v>
      </c>
      <c r="T102" s="150" t="s">
        <v>53</v>
      </c>
      <c r="U102" s="150" t="s">
        <v>54</v>
      </c>
      <c r="V102" s="150" t="s">
        <v>55</v>
      </c>
      <c r="W102" s="150" t="s">
        <v>56</v>
      </c>
      <c r="X102" s="150" t="s">
        <v>57</v>
      </c>
      <c r="Y102" s="150" t="s">
        <v>58</v>
      </c>
      <c r="Z102" s="150" t="s">
        <v>59</v>
      </c>
      <c r="AA102" s="150" t="s">
        <v>60</v>
      </c>
      <c r="AB102" s="150" t="s">
        <v>61</v>
      </c>
      <c r="AC102" s="150" t="s">
        <v>62</v>
      </c>
      <c r="AD102" s="150" t="s">
        <v>63</v>
      </c>
      <c r="AE102" s="150" t="s">
        <v>64</v>
      </c>
      <c r="AF102" s="150" t="s">
        <v>65</v>
      </c>
      <c r="AG102" s="150" t="s">
        <v>66</v>
      </c>
      <c r="AH102" s="150" t="s">
        <v>67</v>
      </c>
      <c r="AI102" s="150" t="s">
        <v>68</v>
      </c>
      <c r="AJ102" s="151" t="s">
        <v>69</v>
      </c>
    </row>
    <row r="103" spans="2:36">
      <c r="B103" s="141" t="s">
        <v>71</v>
      </c>
      <c r="C103" s="152">
        <v>4.36E-2</v>
      </c>
      <c r="D103" s="152">
        <v>9.3899999999999997E-2</v>
      </c>
      <c r="E103" s="152">
        <v>5.1900000000000002E-2</v>
      </c>
      <c r="F103" s="152">
        <v>3.1699999999999999E-2</v>
      </c>
      <c r="G103" s="152">
        <v>5.1900000000000002E-2</v>
      </c>
      <c r="H103" s="152">
        <v>3.1699999999999999E-2</v>
      </c>
      <c r="I103" s="152">
        <v>3.8399999999999997E-2</v>
      </c>
      <c r="J103" s="152">
        <v>2.64E-2</v>
      </c>
      <c r="K103" s="152">
        <v>3.8399999999999997E-2</v>
      </c>
      <c r="L103" s="152">
        <v>2.64E-2</v>
      </c>
      <c r="M103" s="152">
        <v>4.6100000000000002E-2</v>
      </c>
      <c r="N103" s="152">
        <v>4.6100000000000002E-2</v>
      </c>
      <c r="O103" s="152">
        <v>9.1999999999999998E-2</v>
      </c>
      <c r="P103" s="152">
        <v>7.9299999999999995E-2</v>
      </c>
      <c r="Q103" s="152">
        <v>0.1019</v>
      </c>
      <c r="R103" s="152">
        <v>6.3399999999999998E-2</v>
      </c>
      <c r="S103" s="152">
        <v>4.6800000000000001E-2</v>
      </c>
      <c r="T103" s="152">
        <v>5.0299999999999997E-2</v>
      </c>
      <c r="U103" s="152">
        <v>4.87E-2</v>
      </c>
      <c r="V103" s="152">
        <v>3.09E-2</v>
      </c>
      <c r="W103" s="152">
        <v>2.7400000000000001E-2</v>
      </c>
      <c r="X103" s="152">
        <v>4.87E-2</v>
      </c>
      <c r="Y103" s="152">
        <v>3.09E-2</v>
      </c>
      <c r="Z103" s="152">
        <v>2.7400000000000001E-2</v>
      </c>
      <c r="AA103" s="152">
        <v>0.1032</v>
      </c>
      <c r="AB103" s="152">
        <v>4.8800000000000003E-2</v>
      </c>
      <c r="AC103" s="152">
        <v>0.1032</v>
      </c>
      <c r="AD103" s="152">
        <v>4.8800000000000003E-2</v>
      </c>
      <c r="AE103" s="152">
        <v>8.2299999999999998E-2</v>
      </c>
      <c r="AF103" s="152">
        <v>5.28E-2</v>
      </c>
      <c r="AG103" s="152">
        <v>8.2299999999999998E-2</v>
      </c>
      <c r="AH103" s="152">
        <v>5.28E-2</v>
      </c>
      <c r="AI103" s="152">
        <v>5.96E-2</v>
      </c>
      <c r="AJ103" s="153">
        <v>5.96E-2</v>
      </c>
    </row>
    <row r="104" spans="2:36">
      <c r="B104" s="141"/>
      <c r="C104" s="129"/>
      <c r="D104" s="142"/>
      <c r="E104" s="129"/>
      <c r="F104" s="129"/>
      <c r="G104" s="129"/>
      <c r="H104" s="129"/>
      <c r="I104" s="129"/>
      <c r="J104" s="129"/>
      <c r="K104" s="129"/>
      <c r="L104" s="129"/>
      <c r="M104" s="129"/>
      <c r="N104" s="129"/>
      <c r="O104" s="129"/>
      <c r="P104" s="129"/>
      <c r="Q104" s="129"/>
      <c r="R104" s="129"/>
      <c r="S104" s="129"/>
      <c r="T104" s="129"/>
      <c r="U104" s="129"/>
      <c r="V104" s="129"/>
      <c r="W104" s="129"/>
      <c r="X104" s="129"/>
      <c r="Y104" s="129"/>
      <c r="Z104" s="129"/>
      <c r="AA104" s="129"/>
      <c r="AB104" s="129"/>
      <c r="AC104" s="129"/>
      <c r="AD104" s="129"/>
      <c r="AE104" s="129"/>
      <c r="AF104" s="129"/>
      <c r="AG104" s="129"/>
      <c r="AH104" s="129"/>
      <c r="AI104" s="129"/>
      <c r="AJ104" s="135"/>
    </row>
    <row r="105" spans="2:36">
      <c r="B105" s="141" t="s">
        <v>70</v>
      </c>
      <c r="C105" s="154"/>
      <c r="D105" s="154"/>
      <c r="E105" s="154"/>
      <c r="F105" s="154"/>
      <c r="G105" s="154"/>
      <c r="H105" s="154"/>
      <c r="I105" s="154"/>
      <c r="J105" s="154"/>
      <c r="K105" s="154"/>
      <c r="L105" s="154"/>
      <c r="M105" s="154"/>
      <c r="N105" s="154"/>
      <c r="O105" s="154"/>
      <c r="P105" s="154"/>
      <c r="Q105" s="154"/>
      <c r="R105" s="154"/>
      <c r="S105" s="154"/>
      <c r="T105" s="154"/>
      <c r="U105" s="154"/>
      <c r="V105" s="154"/>
      <c r="W105" s="154"/>
      <c r="X105" s="154"/>
      <c r="Y105" s="154"/>
      <c r="Z105" s="154"/>
      <c r="AA105" s="154"/>
      <c r="AB105" s="154"/>
      <c r="AC105" s="154"/>
      <c r="AD105" s="154"/>
      <c r="AE105" s="154"/>
      <c r="AF105" s="154"/>
      <c r="AG105" s="154"/>
      <c r="AH105" s="154"/>
      <c r="AI105" s="154"/>
      <c r="AJ105" s="154"/>
    </row>
    <row r="106" spans="2:36">
      <c r="B106" s="141" t="s">
        <v>72</v>
      </c>
      <c r="C106" s="154">
        <v>34.000163934426233</v>
      </c>
      <c r="D106" s="154">
        <v>34.000327868852459</v>
      </c>
      <c r="E106" s="154">
        <v>34.000491803278685</v>
      </c>
      <c r="F106" s="154">
        <v>34.000327868852459</v>
      </c>
      <c r="G106" s="154">
        <v>33.999344262295082</v>
      </c>
      <c r="H106" s="154">
        <v>34.000163934426233</v>
      </c>
      <c r="I106" s="154">
        <v>34.001639344262294</v>
      </c>
      <c r="J106" s="154">
        <v>34.00295081967213</v>
      </c>
      <c r="K106" s="154">
        <v>33.999672131147541</v>
      </c>
      <c r="L106" s="154">
        <v>33.999508196721315</v>
      </c>
      <c r="M106" s="154">
        <v>34.001475409836068</v>
      </c>
      <c r="N106" s="154">
        <v>34.004262295081965</v>
      </c>
      <c r="O106" s="154">
        <v>34.000491803278685</v>
      </c>
      <c r="P106" s="154">
        <v>33.999180327868849</v>
      </c>
      <c r="Q106" s="154">
        <v>33.999836065573774</v>
      </c>
      <c r="R106" s="154">
        <v>33.999180327868849</v>
      </c>
      <c r="S106" s="154">
        <v>34.000327868852459</v>
      </c>
      <c r="T106" s="154">
        <v>34</v>
      </c>
      <c r="U106" s="154">
        <v>32.655901639344293</v>
      </c>
      <c r="V106" s="154">
        <v>33.999672131147541</v>
      </c>
      <c r="W106" s="154">
        <v>33.999836065573767</v>
      </c>
      <c r="X106" s="154">
        <v>33.343442622950789</v>
      </c>
      <c r="Y106" s="154">
        <v>33.999836065573767</v>
      </c>
      <c r="Z106" s="154">
        <v>33.999508196721315</v>
      </c>
      <c r="AA106" s="154">
        <v>34.000327868852459</v>
      </c>
      <c r="AB106" s="154">
        <v>33.999180327868856</v>
      </c>
      <c r="AC106" s="154">
        <v>33.999836065573767</v>
      </c>
      <c r="AD106" s="154">
        <v>33.999180327868849</v>
      </c>
      <c r="AE106" s="154">
        <v>34.001147540983609</v>
      </c>
      <c r="AF106" s="154">
        <v>34.000163934426233</v>
      </c>
      <c r="AG106" s="154">
        <v>34.002131147540986</v>
      </c>
      <c r="AH106" s="154">
        <v>34.000983606557377</v>
      </c>
      <c r="AI106" s="154">
        <v>33.999836065573767</v>
      </c>
      <c r="AJ106" s="154">
        <v>34.001147540983609</v>
      </c>
    </row>
    <row r="107" spans="2:36">
      <c r="B107" s="141"/>
      <c r="C107" s="154">
        <v>16.547213114754094</v>
      </c>
      <c r="D107" s="154"/>
      <c r="E107" s="154"/>
      <c r="F107" s="154"/>
      <c r="G107" s="154"/>
      <c r="H107" s="154"/>
      <c r="I107" s="154"/>
      <c r="J107" s="154"/>
      <c r="K107" s="154"/>
      <c r="L107" s="154"/>
      <c r="M107" s="154"/>
      <c r="N107" s="154"/>
      <c r="O107" s="154"/>
      <c r="P107" s="154"/>
      <c r="Q107" s="154"/>
      <c r="R107" s="154"/>
      <c r="S107" s="154"/>
      <c r="T107" s="154"/>
      <c r="U107" s="154"/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/>
      <c r="AF107" s="154"/>
      <c r="AG107" s="154"/>
      <c r="AH107" s="154"/>
      <c r="AI107" s="154"/>
      <c r="AJ107" s="155"/>
    </row>
    <row r="108" spans="2:36">
      <c r="B108" s="141"/>
      <c r="C108" s="154"/>
      <c r="D108" s="154"/>
      <c r="E108" s="154"/>
      <c r="F108" s="154"/>
      <c r="G108" s="154"/>
      <c r="H108" s="154"/>
      <c r="I108" s="154"/>
      <c r="J108" s="154"/>
      <c r="K108" s="154"/>
      <c r="L108" s="154"/>
      <c r="M108" s="154"/>
      <c r="N108" s="154"/>
      <c r="O108" s="154"/>
      <c r="P108" s="154"/>
      <c r="Q108" s="154"/>
      <c r="R108" s="154"/>
      <c r="S108" s="154"/>
      <c r="T108" s="154"/>
      <c r="U108" s="154"/>
      <c r="V108" s="154"/>
      <c r="W108" s="154"/>
      <c r="X108" s="154"/>
      <c r="Y108" s="154"/>
      <c r="Z108" s="154"/>
      <c r="AA108" s="154"/>
      <c r="AB108" s="154"/>
      <c r="AC108" s="154"/>
      <c r="AD108" s="154"/>
      <c r="AE108" s="154"/>
      <c r="AF108" s="154"/>
      <c r="AG108" s="154"/>
      <c r="AH108" s="154"/>
      <c r="AI108" s="154"/>
      <c r="AJ108" s="155"/>
    </row>
    <row r="109" spans="2:36">
      <c r="B109" s="141"/>
      <c r="C109" s="154"/>
      <c r="D109" s="154"/>
      <c r="E109" s="154"/>
      <c r="F109" s="154"/>
      <c r="G109" s="154"/>
      <c r="H109" s="154"/>
      <c r="I109" s="154"/>
      <c r="J109" s="154"/>
      <c r="K109" s="154"/>
      <c r="L109" s="154"/>
      <c r="M109" s="154"/>
      <c r="N109" s="154"/>
      <c r="O109" s="154"/>
      <c r="P109" s="154"/>
      <c r="Q109" s="154"/>
      <c r="R109" s="154"/>
      <c r="S109" s="154"/>
      <c r="T109" s="154"/>
      <c r="U109" s="154"/>
      <c r="V109" s="154"/>
      <c r="W109" s="154"/>
      <c r="X109" s="154"/>
      <c r="Y109" s="154"/>
      <c r="Z109" s="154"/>
      <c r="AA109" s="154"/>
      <c r="AB109" s="154"/>
      <c r="AC109" s="154"/>
      <c r="AD109" s="154"/>
      <c r="AE109" s="154"/>
      <c r="AF109" s="154"/>
      <c r="AG109" s="154"/>
      <c r="AH109" s="154"/>
      <c r="AI109" s="154"/>
      <c r="AJ109" s="155"/>
    </row>
    <row r="110" spans="2:36">
      <c r="B110" s="141" t="s">
        <v>18</v>
      </c>
      <c r="C110" s="129"/>
      <c r="D110" s="156" t="s">
        <v>73</v>
      </c>
      <c r="E110" s="157" t="s">
        <v>34</v>
      </c>
      <c r="F110" s="129"/>
      <c r="G110" s="129"/>
      <c r="H110" s="129"/>
      <c r="I110" s="129"/>
      <c r="J110" s="129"/>
      <c r="K110" s="129"/>
      <c r="L110" s="129"/>
      <c r="M110" s="129"/>
      <c r="N110" s="129"/>
      <c r="O110" s="129"/>
      <c r="P110" s="129"/>
      <c r="Q110" s="129"/>
      <c r="R110" s="129"/>
      <c r="S110" s="129"/>
      <c r="T110" s="129"/>
      <c r="U110" s="129"/>
      <c r="V110" s="129"/>
      <c r="W110" s="129"/>
      <c r="X110" s="129"/>
      <c r="Y110" s="129"/>
      <c r="Z110" s="129"/>
      <c r="AA110" s="129"/>
      <c r="AB110" s="129"/>
      <c r="AC110" s="129"/>
      <c r="AD110" s="129"/>
      <c r="AE110" s="129"/>
      <c r="AF110" s="129"/>
      <c r="AG110" s="129"/>
      <c r="AH110" s="129"/>
      <c r="AI110" s="129"/>
      <c r="AJ110" s="135"/>
    </row>
    <row r="111" spans="2:36">
      <c r="B111" s="141"/>
      <c r="C111" s="129"/>
      <c r="D111" s="156" t="s">
        <v>19</v>
      </c>
      <c r="E111" s="157" t="s">
        <v>138</v>
      </c>
      <c r="F111" s="129"/>
      <c r="G111" s="136"/>
      <c r="H111" s="129"/>
      <c r="I111" s="129"/>
      <c r="J111" s="129"/>
      <c r="K111" s="129"/>
      <c r="L111" s="129"/>
      <c r="M111" s="129"/>
      <c r="N111" s="129"/>
      <c r="O111" s="129"/>
      <c r="P111" s="129"/>
      <c r="Q111" s="129"/>
      <c r="R111" s="129"/>
      <c r="S111" s="129"/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129"/>
      <c r="AE111" s="129"/>
      <c r="AF111" s="129"/>
      <c r="AG111" s="129"/>
      <c r="AH111" s="129"/>
      <c r="AI111" s="129"/>
      <c r="AJ111" s="135"/>
    </row>
    <row r="112" spans="2:36">
      <c r="B112" s="158" t="s">
        <v>76</v>
      </c>
      <c r="C112" s="159"/>
      <c r="D112" s="154">
        <f>(Measurements_Results!K103*Measurements_Results!K105+Measurements_Results!L103*Measurements_Results!L105)/(Measurements_Results!K103+Measurements_Results!L103)</f>
        <v>0</v>
      </c>
      <c r="E112" s="139">
        <f>K103+L103</f>
        <v>6.4799999999999996E-2</v>
      </c>
      <c r="F112" s="157"/>
      <c r="G112" s="136"/>
      <c r="H112" s="129"/>
      <c r="I112" s="129"/>
      <c r="J112" s="129"/>
      <c r="K112" s="129"/>
      <c r="L112" s="129"/>
      <c r="M112" s="129"/>
      <c r="N112" s="129"/>
      <c r="O112" s="129"/>
      <c r="P112" s="129"/>
      <c r="Q112" s="129"/>
      <c r="R112" s="129"/>
      <c r="S112" s="129"/>
      <c r="T112" s="129"/>
      <c r="U112" s="129"/>
      <c r="V112" s="129"/>
      <c r="W112" s="129"/>
      <c r="X112" s="129"/>
      <c r="Y112" s="129"/>
      <c r="Z112" s="129"/>
      <c r="AA112" s="129"/>
      <c r="AB112" s="129"/>
      <c r="AC112" s="129"/>
      <c r="AD112" s="129"/>
      <c r="AE112" s="129"/>
      <c r="AF112" s="129"/>
      <c r="AG112" s="129"/>
      <c r="AH112" s="129"/>
      <c r="AI112" s="129"/>
      <c r="AJ112" s="135"/>
    </row>
    <row r="113" spans="2:36">
      <c r="B113" s="158" t="s">
        <v>77</v>
      </c>
      <c r="C113" s="159"/>
      <c r="D113" s="154">
        <f>(Measurements_Results!I103*Measurements_Results!I105+Measurements_Results!J103*Measurements_Results!J105)/(Measurements_Results!I103+Measurements_Results!J103)</f>
        <v>0</v>
      </c>
      <c r="E113" s="139">
        <f>I103+J103</f>
        <v>6.4799999999999996E-2</v>
      </c>
      <c r="F113" s="129"/>
      <c r="G113" s="139"/>
      <c r="H113" s="129"/>
      <c r="I113" s="129"/>
      <c r="J113" s="129"/>
      <c r="K113" s="129"/>
      <c r="L113" s="129"/>
      <c r="M113" s="129"/>
      <c r="N113" s="129"/>
      <c r="O113" s="129"/>
      <c r="P113" s="129"/>
      <c r="Q113" s="129"/>
      <c r="R113" s="129"/>
      <c r="S113" s="129"/>
      <c r="T113" s="129"/>
      <c r="U113" s="129"/>
      <c r="V113" s="129"/>
      <c r="W113" s="129"/>
      <c r="X113" s="129"/>
      <c r="Y113" s="129"/>
      <c r="Z113" s="129"/>
      <c r="AA113" s="129"/>
      <c r="AB113" s="129"/>
      <c r="AC113" s="129"/>
      <c r="AD113" s="129"/>
      <c r="AE113" s="129"/>
      <c r="AF113" s="129"/>
      <c r="AG113" s="129"/>
      <c r="AH113" s="129"/>
      <c r="AI113" s="129"/>
      <c r="AJ113" s="135"/>
    </row>
    <row r="114" spans="2:36">
      <c r="B114" s="158" t="s">
        <v>78</v>
      </c>
      <c r="C114" s="159"/>
      <c r="D114" s="154">
        <f>(Measurements_Results!G103*Measurements_Results!G105+Measurements_Results!H103*Measurements_Results!H105)/(Measurements_Results!G103+Measurements_Results!H103)</f>
        <v>0</v>
      </c>
      <c r="E114" s="139">
        <f>G103+H103</f>
        <v>8.3600000000000008E-2</v>
      </c>
      <c r="F114" s="129"/>
      <c r="G114" s="139"/>
      <c r="H114" s="129"/>
      <c r="I114" s="129"/>
      <c r="J114" s="129"/>
      <c r="K114" s="129"/>
      <c r="L114" s="129"/>
      <c r="M114" s="129"/>
      <c r="N114" s="129"/>
      <c r="O114" s="129"/>
      <c r="P114" s="129"/>
      <c r="Q114" s="129"/>
      <c r="R114" s="129"/>
      <c r="S114" s="129"/>
      <c r="T114" s="129"/>
      <c r="U114" s="129"/>
      <c r="V114" s="129"/>
      <c r="W114" s="129"/>
      <c r="X114" s="129"/>
      <c r="Y114" s="129"/>
      <c r="Z114" s="129"/>
      <c r="AA114" s="129"/>
      <c r="AB114" s="129"/>
      <c r="AC114" s="129"/>
      <c r="AD114" s="129"/>
      <c r="AE114" s="129"/>
      <c r="AF114" s="129"/>
      <c r="AG114" s="129"/>
      <c r="AH114" s="129"/>
      <c r="AI114" s="129"/>
      <c r="AJ114" s="135"/>
    </row>
    <row r="115" spans="2:36">
      <c r="B115" s="158" t="s">
        <v>79</v>
      </c>
      <c r="C115" s="159"/>
      <c r="D115" s="154">
        <f>(Measurements_Results!E103*Measurements_Results!E105+Measurements_Results!F103*Measurements_Results!F105)/(Measurements_Results!E103+Measurements_Results!F103)</f>
        <v>0</v>
      </c>
      <c r="E115" s="139">
        <f>E103+F103</f>
        <v>8.3600000000000008E-2</v>
      </c>
      <c r="F115" s="129"/>
      <c r="G115" s="139"/>
      <c r="H115" s="129"/>
      <c r="I115" s="129"/>
      <c r="J115" s="129"/>
      <c r="K115" s="129"/>
      <c r="L115" s="129"/>
      <c r="M115" s="129"/>
      <c r="N115" s="129"/>
      <c r="O115" s="129"/>
      <c r="P115" s="129"/>
      <c r="Q115" s="129"/>
      <c r="R115" s="129"/>
      <c r="S115" s="129"/>
      <c r="T115" s="129"/>
      <c r="U115" s="129"/>
      <c r="V115" s="129"/>
      <c r="W115" s="129"/>
      <c r="X115" s="129"/>
      <c r="Y115" s="129"/>
      <c r="Z115" s="129"/>
      <c r="AA115" s="129"/>
      <c r="AB115" s="129"/>
      <c r="AC115" s="129"/>
      <c r="AD115" s="129"/>
      <c r="AE115" s="129"/>
      <c r="AF115" s="129"/>
      <c r="AG115" s="129"/>
      <c r="AH115" s="129"/>
      <c r="AI115" s="129"/>
      <c r="AJ115" s="135"/>
    </row>
    <row r="116" spans="2:36">
      <c r="B116" s="158" t="s">
        <v>80</v>
      </c>
      <c r="C116" s="159"/>
      <c r="D116" s="154">
        <f>(Measurements_Results!S103*Measurements_Results!S105+Measurements_Results!T103*Measurements_Results!T105)/(Measurements_Results!S103+Measurements_Results!T103)</f>
        <v>0</v>
      </c>
      <c r="E116" s="139">
        <f>S103+T103</f>
        <v>9.7099999999999992E-2</v>
      </c>
      <c r="F116" s="129"/>
      <c r="G116" s="139"/>
      <c r="H116" s="129"/>
      <c r="I116" s="129"/>
      <c r="J116" s="129"/>
      <c r="K116" s="129"/>
      <c r="L116" s="129"/>
      <c r="M116" s="129"/>
      <c r="N116" s="129"/>
      <c r="O116" s="129"/>
      <c r="P116" s="129"/>
      <c r="Q116" s="129"/>
      <c r="R116" s="129"/>
      <c r="S116" s="129"/>
      <c r="T116" s="129"/>
      <c r="U116" s="129"/>
      <c r="V116" s="129"/>
      <c r="W116" s="129"/>
      <c r="X116" s="129"/>
      <c r="Y116" s="129"/>
      <c r="Z116" s="129"/>
      <c r="AA116" s="129"/>
      <c r="AB116" s="129"/>
      <c r="AC116" s="129"/>
      <c r="AD116" s="129"/>
      <c r="AE116" s="129"/>
      <c r="AF116" s="129"/>
      <c r="AG116" s="129"/>
      <c r="AH116" s="129"/>
      <c r="AI116" s="129"/>
      <c r="AJ116" s="135"/>
    </row>
    <row r="117" spans="2:36">
      <c r="B117" s="158" t="s">
        <v>81</v>
      </c>
      <c r="C117" s="159"/>
      <c r="D117" s="154">
        <f>(Measurements_Results!P103*Measurements_Results!P105+Measurements_Results!R103*Measurements_Results!R105)/(Measurements_Results!P103+Measurements_Results!R103)</f>
        <v>0</v>
      </c>
      <c r="E117" s="139">
        <f>P103+R103</f>
        <v>0.14269999999999999</v>
      </c>
      <c r="F117" s="129"/>
      <c r="G117" s="139"/>
      <c r="H117" s="129"/>
      <c r="I117" s="129"/>
      <c r="J117" s="129"/>
      <c r="K117" s="129"/>
      <c r="L117" s="129"/>
      <c r="M117" s="129"/>
      <c r="N117" s="129"/>
      <c r="O117" s="129"/>
      <c r="P117" s="129"/>
      <c r="Q117" s="129"/>
      <c r="R117" s="129"/>
      <c r="S117" s="129"/>
      <c r="T117" s="129"/>
      <c r="U117" s="129"/>
      <c r="V117" s="129"/>
      <c r="W117" s="129"/>
      <c r="X117" s="129"/>
      <c r="Y117" s="129"/>
      <c r="Z117" s="129"/>
      <c r="AA117" s="129"/>
      <c r="AB117" s="129"/>
      <c r="AC117" s="129"/>
      <c r="AD117" s="129"/>
      <c r="AE117" s="129"/>
      <c r="AF117" s="129"/>
      <c r="AG117" s="129"/>
      <c r="AH117" s="129"/>
      <c r="AI117" s="129"/>
      <c r="AJ117" s="135"/>
    </row>
    <row r="118" spans="2:36">
      <c r="B118" s="158" t="s">
        <v>82</v>
      </c>
      <c r="C118" s="159"/>
      <c r="D118" s="154">
        <f>(Measurements_Results!AG103*Measurements_Results!AG105+Measurements_Results!AH103*Measurements_Results!AH105)/(Measurements_Results!AG103+Measurements_Results!AH103)</f>
        <v>0</v>
      </c>
      <c r="E118" s="139">
        <f>AG103+AH103</f>
        <v>0.1351</v>
      </c>
      <c r="F118" s="129"/>
      <c r="G118" s="139"/>
      <c r="H118" s="129"/>
      <c r="I118" s="129"/>
      <c r="J118" s="129"/>
      <c r="K118" s="129"/>
      <c r="L118" s="129"/>
      <c r="M118" s="129"/>
      <c r="N118" s="129"/>
      <c r="O118" s="129"/>
      <c r="P118" s="129"/>
      <c r="Q118" s="129"/>
      <c r="R118" s="129"/>
      <c r="S118" s="129"/>
      <c r="T118" s="129"/>
      <c r="U118" s="129"/>
      <c r="V118" s="129"/>
      <c r="W118" s="129"/>
      <c r="X118" s="129"/>
      <c r="Y118" s="129"/>
      <c r="Z118" s="129"/>
      <c r="AA118" s="129"/>
      <c r="AB118" s="129"/>
      <c r="AC118" s="129"/>
      <c r="AD118" s="129"/>
      <c r="AE118" s="129"/>
      <c r="AF118" s="129"/>
      <c r="AG118" s="129"/>
      <c r="AH118" s="129"/>
      <c r="AI118" s="129"/>
      <c r="AJ118" s="135"/>
    </row>
    <row r="119" spans="2:36">
      <c r="B119" s="158" t="s">
        <v>83</v>
      </c>
      <c r="C119" s="159"/>
      <c r="D119" s="154">
        <f>(Measurements_Results!AE103*Measurements_Results!AE105+Measurements_Results!AF103*Measurements_Results!AF105)/(Measurements_Results!AE103+Measurements_Results!AF103)</f>
        <v>0</v>
      </c>
      <c r="E119" s="139">
        <f>AE103+AF103</f>
        <v>0.1351</v>
      </c>
      <c r="F119" s="129"/>
      <c r="G119" s="139"/>
      <c r="H119" s="129"/>
      <c r="I119" s="129"/>
      <c r="J119" s="129"/>
      <c r="K119" s="129"/>
      <c r="L119" s="129"/>
      <c r="M119" s="129"/>
      <c r="N119" s="129"/>
      <c r="O119" s="129"/>
      <c r="P119" s="129"/>
      <c r="Q119" s="129"/>
      <c r="R119" s="129"/>
      <c r="S119" s="129"/>
      <c r="T119" s="129"/>
      <c r="U119" s="129"/>
      <c r="V119" s="129"/>
      <c r="W119" s="129"/>
      <c r="X119" s="129"/>
      <c r="Y119" s="129"/>
      <c r="Z119" s="129"/>
      <c r="AA119" s="129"/>
      <c r="AB119" s="129"/>
      <c r="AC119" s="129"/>
      <c r="AD119" s="129"/>
      <c r="AE119" s="129"/>
      <c r="AF119" s="129"/>
      <c r="AG119" s="129"/>
      <c r="AH119" s="129"/>
      <c r="AI119" s="129"/>
      <c r="AJ119" s="135"/>
    </row>
    <row r="120" spans="2:36">
      <c r="B120" s="158" t="s">
        <v>84</v>
      </c>
      <c r="C120" s="159"/>
      <c r="D120" s="154">
        <f>(Measurements_Results!O103*Measurements_Results!O105+Measurements_Results!Q103*Measurements_Results!Q105)/(Measurements_Results!O103+Measurements_Results!Q103)</f>
        <v>0</v>
      </c>
      <c r="E120" s="139">
        <f>O103+Q103</f>
        <v>0.19390000000000002</v>
      </c>
      <c r="F120" s="129"/>
      <c r="G120" s="139"/>
      <c r="H120" s="129"/>
      <c r="I120" s="129"/>
      <c r="J120" s="129"/>
      <c r="K120" s="129"/>
      <c r="L120" s="129"/>
      <c r="M120" s="129"/>
      <c r="N120" s="129"/>
      <c r="O120" s="129"/>
      <c r="P120" s="129"/>
      <c r="Q120" s="129"/>
      <c r="R120" s="129"/>
      <c r="S120" s="129"/>
      <c r="T120" s="129"/>
      <c r="U120" s="129"/>
      <c r="V120" s="129"/>
      <c r="W120" s="129"/>
      <c r="X120" s="129"/>
      <c r="Y120" s="129"/>
      <c r="Z120" s="129"/>
      <c r="AA120" s="129"/>
      <c r="AB120" s="129"/>
      <c r="AC120" s="129"/>
      <c r="AD120" s="129"/>
      <c r="AE120" s="129"/>
      <c r="AF120" s="129"/>
      <c r="AG120" s="129"/>
      <c r="AH120" s="129"/>
      <c r="AI120" s="129"/>
      <c r="AJ120" s="135"/>
    </row>
    <row r="121" spans="2:36">
      <c r="B121" s="158" t="s">
        <v>85</v>
      </c>
      <c r="C121" s="159"/>
      <c r="D121" s="154">
        <f>Measurements_Results!C105</f>
        <v>0</v>
      </c>
      <c r="E121" s="139">
        <f>C103</f>
        <v>4.36E-2</v>
      </c>
      <c r="F121" s="129"/>
      <c r="G121" s="139"/>
      <c r="H121" s="129"/>
      <c r="I121" s="129"/>
      <c r="J121" s="129"/>
      <c r="K121" s="129"/>
      <c r="L121" s="129"/>
      <c r="M121" s="129"/>
      <c r="N121" s="129"/>
      <c r="O121" s="129"/>
      <c r="P121" s="129"/>
      <c r="Q121" s="129"/>
      <c r="R121" s="129"/>
      <c r="S121" s="129"/>
      <c r="T121" s="129"/>
      <c r="U121" s="129"/>
      <c r="V121" s="129"/>
      <c r="W121" s="129"/>
      <c r="X121" s="129"/>
      <c r="Y121" s="129"/>
      <c r="Z121" s="129"/>
      <c r="AA121" s="129"/>
      <c r="AB121" s="129"/>
      <c r="AC121" s="129"/>
      <c r="AD121" s="129"/>
      <c r="AE121" s="129"/>
      <c r="AF121" s="129"/>
      <c r="AG121" s="129"/>
      <c r="AH121" s="129"/>
      <c r="AI121" s="129"/>
      <c r="AJ121" s="135"/>
    </row>
    <row r="122" spans="2:36">
      <c r="B122" s="158" t="s">
        <v>86</v>
      </c>
      <c r="C122" s="159"/>
      <c r="D122" s="154">
        <f>Measurements_Results!AJ105</f>
        <v>0</v>
      </c>
      <c r="E122" s="139">
        <f>AJ103</f>
        <v>5.96E-2</v>
      </c>
      <c r="F122" s="129"/>
      <c r="G122" s="139"/>
      <c r="H122" s="129"/>
      <c r="I122" s="129"/>
      <c r="J122" s="129"/>
      <c r="K122" s="129"/>
      <c r="L122" s="129"/>
      <c r="M122" s="129"/>
      <c r="N122" s="129"/>
      <c r="O122" s="129"/>
      <c r="P122" s="129"/>
      <c r="Q122" s="129"/>
      <c r="R122" s="129"/>
      <c r="S122" s="129"/>
      <c r="T122" s="129"/>
      <c r="U122" s="129"/>
      <c r="V122" s="129"/>
      <c r="W122" s="129"/>
      <c r="X122" s="129"/>
      <c r="Y122" s="129"/>
      <c r="Z122" s="129"/>
      <c r="AA122" s="129"/>
      <c r="AB122" s="129"/>
      <c r="AC122" s="129"/>
      <c r="AD122" s="129"/>
      <c r="AE122" s="129"/>
      <c r="AF122" s="129"/>
      <c r="AG122" s="129"/>
      <c r="AH122" s="129"/>
      <c r="AI122" s="129"/>
      <c r="AJ122" s="135"/>
    </row>
    <row r="123" spans="2:36">
      <c r="B123" s="158" t="s">
        <v>87</v>
      </c>
      <c r="C123" s="159"/>
      <c r="D123" s="154">
        <f>Measurements_Results!AI105</f>
        <v>0</v>
      </c>
      <c r="E123" s="139">
        <f>AI103</f>
        <v>5.96E-2</v>
      </c>
      <c r="F123" s="129"/>
      <c r="G123" s="139"/>
      <c r="H123" s="129"/>
      <c r="I123" s="129"/>
      <c r="J123" s="129"/>
      <c r="K123" s="129"/>
      <c r="L123" s="129"/>
      <c r="M123" s="129"/>
      <c r="N123" s="129"/>
      <c r="O123" s="129"/>
      <c r="P123" s="129"/>
      <c r="Q123" s="129"/>
      <c r="R123" s="129"/>
      <c r="S123" s="129"/>
      <c r="T123" s="129"/>
      <c r="U123" s="129"/>
      <c r="V123" s="129"/>
      <c r="W123" s="129"/>
      <c r="X123" s="129"/>
      <c r="Y123" s="129"/>
      <c r="Z123" s="129"/>
      <c r="AA123" s="129"/>
      <c r="AB123" s="129"/>
      <c r="AC123" s="129"/>
      <c r="AD123" s="129"/>
      <c r="AE123" s="129"/>
      <c r="AF123" s="129"/>
      <c r="AG123" s="129"/>
      <c r="AH123" s="129"/>
      <c r="AI123" s="129"/>
      <c r="AJ123" s="135"/>
    </row>
    <row r="124" spans="2:36">
      <c r="B124" s="158" t="s">
        <v>88</v>
      </c>
      <c r="C124" s="159"/>
      <c r="D124" s="154">
        <f>Measurements_Results!N105</f>
        <v>0</v>
      </c>
      <c r="E124" s="139">
        <f>N103</f>
        <v>4.6100000000000002E-2</v>
      </c>
      <c r="F124" s="129"/>
      <c r="G124" s="139"/>
      <c r="H124" s="129"/>
      <c r="I124" s="129"/>
      <c r="J124" s="129"/>
      <c r="K124" s="129"/>
      <c r="L124" s="129"/>
      <c r="M124" s="129"/>
      <c r="N124" s="129"/>
      <c r="O124" s="129"/>
      <c r="P124" s="129"/>
      <c r="Q124" s="129"/>
      <c r="R124" s="129"/>
      <c r="S124" s="129"/>
      <c r="T124" s="129"/>
      <c r="U124" s="129"/>
      <c r="V124" s="129"/>
      <c r="W124" s="129"/>
      <c r="X124" s="129"/>
      <c r="Y124" s="129"/>
      <c r="Z124" s="129"/>
      <c r="AA124" s="129"/>
      <c r="AB124" s="129"/>
      <c r="AC124" s="129"/>
      <c r="AD124" s="129"/>
      <c r="AE124" s="129"/>
      <c r="AF124" s="129"/>
      <c r="AG124" s="129"/>
      <c r="AH124" s="129"/>
      <c r="AI124" s="129"/>
      <c r="AJ124" s="135"/>
    </row>
    <row r="125" spans="2:36">
      <c r="B125" s="158" t="s">
        <v>89</v>
      </c>
      <c r="C125" s="159"/>
      <c r="D125" s="154">
        <f>Measurements_Results!M105</f>
        <v>0</v>
      </c>
      <c r="E125" s="139">
        <f>M103</f>
        <v>4.6100000000000002E-2</v>
      </c>
      <c r="F125" s="129"/>
      <c r="G125" s="139"/>
      <c r="H125" s="129"/>
      <c r="I125" s="129"/>
      <c r="J125" s="129"/>
      <c r="K125" s="129"/>
      <c r="L125" s="129"/>
      <c r="M125" s="129"/>
      <c r="N125" s="129"/>
      <c r="O125" s="129"/>
      <c r="P125" s="129"/>
      <c r="Q125" s="129"/>
      <c r="R125" s="129"/>
      <c r="S125" s="129"/>
      <c r="T125" s="129"/>
      <c r="U125" s="129"/>
      <c r="V125" s="129"/>
      <c r="W125" s="129"/>
      <c r="X125" s="129"/>
      <c r="Y125" s="129"/>
      <c r="Z125" s="129"/>
      <c r="AA125" s="129"/>
      <c r="AB125" s="129"/>
      <c r="AC125" s="129"/>
      <c r="AD125" s="129"/>
      <c r="AE125" s="129"/>
      <c r="AF125" s="129"/>
      <c r="AG125" s="129"/>
      <c r="AH125" s="129"/>
      <c r="AI125" s="129"/>
      <c r="AJ125" s="135"/>
    </row>
    <row r="126" spans="2:36">
      <c r="B126" s="158" t="s">
        <v>90</v>
      </c>
      <c r="C126" s="159"/>
      <c r="D126" s="154">
        <f>Measurements_Results!D105</f>
        <v>0</v>
      </c>
      <c r="E126" s="139">
        <f>D103</f>
        <v>9.3899999999999997E-2</v>
      </c>
      <c r="F126" s="129"/>
      <c r="G126" s="139"/>
      <c r="H126" s="129"/>
      <c r="I126" s="129"/>
      <c r="J126" s="129"/>
      <c r="K126" s="129"/>
      <c r="L126" s="129"/>
      <c r="M126" s="129"/>
      <c r="N126" s="129"/>
      <c r="O126" s="129"/>
      <c r="P126" s="129"/>
      <c r="Q126" s="129"/>
      <c r="R126" s="129"/>
      <c r="S126" s="129"/>
      <c r="T126" s="129"/>
      <c r="U126" s="129"/>
      <c r="V126" s="129"/>
      <c r="W126" s="129"/>
      <c r="X126" s="129"/>
      <c r="Y126" s="129"/>
      <c r="Z126" s="129"/>
      <c r="AA126" s="129"/>
      <c r="AB126" s="129"/>
      <c r="AC126" s="129"/>
      <c r="AD126" s="129"/>
      <c r="AE126" s="129"/>
      <c r="AF126" s="129"/>
      <c r="AG126" s="129"/>
      <c r="AH126" s="129"/>
      <c r="AI126" s="129"/>
      <c r="AJ126" s="135"/>
    </row>
    <row r="127" spans="2:36">
      <c r="B127" s="158" t="s">
        <v>91</v>
      </c>
      <c r="C127" s="159"/>
      <c r="D127" s="154">
        <f>(Measurements_Results!AC103*Measurements_Results!AC105+Measurements_Results!AD103*Measurements_Results!AD105)/(Measurements_Results!AC103+Measurements_Results!AD103)</f>
        <v>0</v>
      </c>
      <c r="E127" s="139">
        <f>AC103+AD103</f>
        <v>0.152</v>
      </c>
      <c r="F127" s="129"/>
      <c r="G127" s="139"/>
      <c r="H127" s="129"/>
      <c r="I127" s="129"/>
      <c r="J127" s="129"/>
      <c r="K127" s="129"/>
      <c r="L127" s="129"/>
      <c r="M127" s="129"/>
      <c r="N127" s="129"/>
      <c r="O127" s="129"/>
      <c r="P127" s="129"/>
      <c r="Q127" s="129"/>
      <c r="R127" s="129"/>
      <c r="S127" s="129"/>
      <c r="T127" s="129"/>
      <c r="U127" s="129"/>
      <c r="V127" s="129"/>
      <c r="W127" s="129"/>
      <c r="X127" s="129"/>
      <c r="Y127" s="129"/>
      <c r="Z127" s="129"/>
      <c r="AA127" s="129"/>
      <c r="AB127" s="129"/>
      <c r="AC127" s="129"/>
      <c r="AD127" s="129"/>
      <c r="AE127" s="129"/>
      <c r="AF127" s="129"/>
      <c r="AG127" s="129"/>
      <c r="AH127" s="129"/>
      <c r="AI127" s="129"/>
      <c r="AJ127" s="135"/>
    </row>
    <row r="128" spans="2:36">
      <c r="B128" s="160" t="s">
        <v>92</v>
      </c>
      <c r="C128" s="159"/>
      <c r="D128" s="154">
        <f>(Measurements_Results!AA103*Measurements_Results!AA105+Measurements_Results!AB103*Measurements_Results!AB105)/(Measurements_Results!AA103+Measurements_Results!AB103)</f>
        <v>0</v>
      </c>
      <c r="E128" s="139">
        <f>AA103+AB103</f>
        <v>0.152</v>
      </c>
      <c r="F128" s="129"/>
      <c r="G128" s="139"/>
      <c r="H128" s="129"/>
      <c r="I128" s="129"/>
      <c r="J128" s="129"/>
      <c r="K128" s="129"/>
      <c r="L128" s="129"/>
      <c r="M128" s="129"/>
      <c r="N128" s="129"/>
      <c r="O128" s="129"/>
      <c r="P128" s="129"/>
      <c r="Q128" s="129"/>
      <c r="R128" s="129"/>
      <c r="S128" s="129"/>
      <c r="T128" s="129"/>
      <c r="U128" s="129"/>
      <c r="V128" s="129"/>
      <c r="W128" s="129"/>
      <c r="X128" s="129"/>
      <c r="Y128" s="129"/>
      <c r="Z128" s="129"/>
      <c r="AA128" s="129"/>
      <c r="AB128" s="129"/>
      <c r="AC128" s="129"/>
      <c r="AD128" s="129"/>
      <c r="AE128" s="129"/>
      <c r="AF128" s="129"/>
      <c r="AG128" s="129"/>
      <c r="AH128" s="129"/>
      <c r="AI128" s="129"/>
      <c r="AJ128" s="135"/>
    </row>
    <row r="129" spans="2:36">
      <c r="B129" s="158" t="s">
        <v>10</v>
      </c>
      <c r="C129" s="159"/>
      <c r="D129" s="154">
        <f>(V103*V105+W103*W105+Y103*Y105+Z103*Z105)/E129</f>
        <v>0</v>
      </c>
      <c r="E129" s="139">
        <f>V103+W103+Y103+Z103</f>
        <v>0.11660000000000001</v>
      </c>
      <c r="F129" s="129"/>
      <c r="G129" s="139"/>
      <c r="H129" s="129"/>
      <c r="I129" s="129"/>
      <c r="J129" s="129"/>
      <c r="K129" s="129"/>
      <c r="L129" s="129"/>
      <c r="M129" s="129"/>
      <c r="N129" s="129"/>
      <c r="O129" s="129"/>
      <c r="P129" s="129"/>
      <c r="Q129" s="129"/>
      <c r="R129" s="129"/>
      <c r="S129" s="129"/>
      <c r="T129" s="129"/>
      <c r="U129" s="129"/>
      <c r="V129" s="129"/>
      <c r="W129" s="129"/>
      <c r="X129" s="129"/>
      <c r="Y129" s="129"/>
      <c r="Z129" s="129"/>
      <c r="AA129" s="129"/>
      <c r="AB129" s="129"/>
      <c r="AC129" s="129"/>
      <c r="AD129" s="129"/>
      <c r="AE129" s="129"/>
      <c r="AF129" s="129"/>
      <c r="AG129" s="129"/>
      <c r="AH129" s="129"/>
      <c r="AI129" s="129"/>
      <c r="AJ129" s="135"/>
    </row>
    <row r="130" spans="2:36" ht="15.75" thickBot="1">
      <c r="B130" s="161"/>
      <c r="C130" s="144"/>
      <c r="D130" s="144"/>
      <c r="E130" s="162">
        <f>SUM(E112:E129)</f>
        <v>1.7702000000000002</v>
      </c>
      <c r="F130" s="144"/>
      <c r="G130" s="162"/>
      <c r="H130" s="144"/>
      <c r="I130" s="144"/>
      <c r="J130" s="144"/>
      <c r="K130" s="144"/>
      <c r="L130" s="144"/>
      <c r="M130" s="144"/>
      <c r="N130" s="144"/>
      <c r="O130" s="144"/>
      <c r="P130" s="144"/>
      <c r="Q130" s="144"/>
      <c r="R130" s="144"/>
      <c r="S130" s="144"/>
      <c r="T130" s="144"/>
      <c r="U130" s="144"/>
      <c r="V130" s="144"/>
      <c r="W130" s="144"/>
      <c r="X130" s="144"/>
      <c r="Y130" s="144"/>
      <c r="Z130" s="144"/>
      <c r="AA130" s="144"/>
      <c r="AB130" s="144"/>
      <c r="AC130" s="144"/>
      <c r="AD130" s="144"/>
      <c r="AE130" s="144"/>
      <c r="AF130" s="144"/>
      <c r="AG130" s="144"/>
      <c r="AH130" s="144"/>
      <c r="AI130" s="144"/>
      <c r="AJ130" s="146"/>
    </row>
    <row r="131" spans="2:36">
      <c r="B131" s="130"/>
      <c r="C131" s="130"/>
      <c r="D131" s="130"/>
      <c r="E131" s="130"/>
      <c r="F131" s="130"/>
      <c r="G131" s="130"/>
      <c r="H131" s="130"/>
      <c r="I131" s="130"/>
      <c r="J131" s="130"/>
      <c r="K131" s="130"/>
      <c r="L131" s="130"/>
      <c r="M131" s="130"/>
      <c r="N131" s="130"/>
      <c r="O131" s="130"/>
      <c r="P131" s="130"/>
      <c r="Q131" s="130"/>
      <c r="R131" s="130"/>
      <c r="S131" s="130"/>
      <c r="T131" s="130"/>
      <c r="U131" s="130"/>
      <c r="V131" s="130"/>
      <c r="W131" s="130"/>
      <c r="X131" s="130"/>
      <c r="Y131" s="130"/>
      <c r="Z131" s="130"/>
      <c r="AA131" s="130"/>
      <c r="AB131" s="130"/>
      <c r="AC131" s="130"/>
      <c r="AD131" s="130"/>
      <c r="AE131" s="130"/>
      <c r="AF131" s="130"/>
      <c r="AG131" s="130"/>
      <c r="AH131" s="130"/>
      <c r="AI131" s="130"/>
      <c r="AJ131" s="130"/>
    </row>
    <row r="132" spans="2:36">
      <c r="B132" s="130"/>
      <c r="C132" s="130"/>
      <c r="D132" s="130"/>
      <c r="E132" s="130"/>
      <c r="F132" s="130"/>
      <c r="G132" s="130"/>
      <c r="H132" s="130"/>
      <c r="I132" s="130"/>
      <c r="J132" s="130"/>
      <c r="K132" s="130"/>
      <c r="L132" s="130"/>
      <c r="M132" s="130"/>
      <c r="N132" s="130"/>
      <c r="O132" s="130"/>
      <c r="P132" s="130"/>
      <c r="Q132" s="130"/>
      <c r="R132" s="130"/>
      <c r="S132" s="130"/>
      <c r="T132" s="130"/>
      <c r="U132" s="130"/>
      <c r="V132" s="130"/>
      <c r="W132" s="130"/>
      <c r="X132" s="130"/>
      <c r="Y132" s="130"/>
      <c r="Z132" s="130"/>
      <c r="AA132" s="130"/>
      <c r="AB132" s="130"/>
      <c r="AC132" s="130"/>
      <c r="AD132" s="130"/>
      <c r="AE132" s="130"/>
      <c r="AF132" s="130"/>
      <c r="AG132" s="130"/>
      <c r="AH132" s="130"/>
      <c r="AI132" s="130"/>
      <c r="AJ132" s="130"/>
    </row>
    <row r="133" spans="2:36">
      <c r="B133" s="130"/>
      <c r="C133" s="130"/>
      <c r="D133" s="130"/>
      <c r="E133" s="130"/>
      <c r="F133" s="130"/>
      <c r="G133" s="130"/>
      <c r="H133" s="130"/>
      <c r="I133" s="130"/>
      <c r="J133" s="130"/>
      <c r="K133" s="130"/>
      <c r="L133" s="130"/>
      <c r="M133" s="130"/>
      <c r="N133" s="130"/>
      <c r="O133" s="130"/>
      <c r="P133" s="130"/>
      <c r="Q133" s="130"/>
      <c r="R133" s="130"/>
      <c r="S133" s="130"/>
      <c r="T133" s="130"/>
      <c r="U133" s="130"/>
      <c r="V133" s="130"/>
      <c r="W133" s="130"/>
      <c r="X133" s="130"/>
      <c r="Y133" s="130"/>
      <c r="Z133" s="130"/>
      <c r="AA133" s="130"/>
      <c r="AB133" s="130"/>
      <c r="AC133" s="130"/>
      <c r="AD133" s="130"/>
      <c r="AE133" s="130"/>
      <c r="AF133" s="130"/>
      <c r="AG133" s="130"/>
      <c r="AH133" s="130"/>
      <c r="AI133" s="130"/>
      <c r="AJ133" s="130"/>
    </row>
    <row r="134" spans="2:36">
      <c r="B134" s="130"/>
      <c r="C134" s="130"/>
      <c r="D134" s="130"/>
      <c r="E134" s="130"/>
      <c r="F134" s="130"/>
      <c r="G134" s="130"/>
      <c r="H134" s="130"/>
      <c r="I134" s="130"/>
      <c r="J134" s="130"/>
      <c r="K134" s="130"/>
      <c r="L134" s="130"/>
      <c r="M134" s="130"/>
      <c r="N134" s="130"/>
      <c r="O134" s="130"/>
      <c r="P134" s="130"/>
      <c r="Q134" s="130"/>
      <c r="R134" s="130"/>
      <c r="S134" s="130"/>
      <c r="T134" s="130"/>
      <c r="U134" s="130"/>
      <c r="V134" s="130"/>
      <c r="W134" s="130"/>
      <c r="X134" s="130"/>
      <c r="Y134" s="130"/>
      <c r="Z134" s="130"/>
      <c r="AA134" s="130"/>
      <c r="AB134" s="130"/>
      <c r="AC134" s="130"/>
      <c r="AD134" s="130"/>
      <c r="AE134" s="130"/>
      <c r="AF134" s="130"/>
      <c r="AG134" s="130"/>
      <c r="AH134" s="130"/>
      <c r="AI134" s="130"/>
      <c r="AJ134" s="130"/>
    </row>
    <row r="135" spans="2:36">
      <c r="B135" s="130"/>
      <c r="C135" s="130"/>
      <c r="D135" s="130"/>
      <c r="E135" s="130"/>
      <c r="F135" s="130"/>
      <c r="G135" s="130"/>
      <c r="H135" s="130"/>
      <c r="I135" s="130"/>
      <c r="J135" s="130"/>
      <c r="K135" s="130"/>
      <c r="L135" s="130"/>
      <c r="M135" s="130"/>
      <c r="N135" s="130"/>
      <c r="O135" s="130"/>
      <c r="P135" s="130"/>
      <c r="Q135" s="130"/>
      <c r="R135" s="130"/>
      <c r="S135" s="130"/>
      <c r="T135" s="130"/>
      <c r="U135" s="130"/>
      <c r="V135" s="130"/>
      <c r="W135" s="130"/>
      <c r="X135" s="130"/>
      <c r="Y135" s="130"/>
      <c r="Z135" s="130"/>
      <c r="AA135" s="130"/>
      <c r="AB135" s="130"/>
      <c r="AC135" s="130"/>
      <c r="AD135" s="130"/>
      <c r="AE135" s="130"/>
      <c r="AF135" s="130"/>
      <c r="AG135" s="130"/>
      <c r="AH135" s="130"/>
      <c r="AI135" s="130"/>
      <c r="AJ135" s="130"/>
    </row>
    <row r="136" spans="2:36">
      <c r="B136" s="130"/>
      <c r="C136" s="130"/>
      <c r="D136" s="130"/>
      <c r="E136" s="130"/>
      <c r="F136" s="130"/>
      <c r="G136" s="130"/>
      <c r="H136" s="130"/>
      <c r="I136" s="130"/>
      <c r="J136" s="130"/>
      <c r="K136" s="130"/>
      <c r="L136" s="130"/>
      <c r="M136" s="130"/>
      <c r="N136" s="130"/>
      <c r="O136" s="130"/>
      <c r="P136" s="130"/>
      <c r="Q136" s="130"/>
      <c r="R136" s="130"/>
      <c r="S136" s="130"/>
      <c r="T136" s="130"/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30"/>
      <c r="AF136" s="130"/>
      <c r="AG136" s="130"/>
      <c r="AH136" s="130"/>
      <c r="AI136" s="130"/>
      <c r="AJ136" s="130"/>
    </row>
    <row r="137" spans="2:36">
      <c r="B137" s="130"/>
      <c r="C137" s="130"/>
      <c r="D137" s="130"/>
      <c r="E137" s="130"/>
      <c r="F137" s="130"/>
      <c r="G137" s="130"/>
      <c r="H137" s="130"/>
      <c r="I137" s="130"/>
      <c r="J137" s="130"/>
      <c r="K137" s="130"/>
      <c r="L137" s="130"/>
      <c r="M137" s="130"/>
      <c r="N137" s="130"/>
      <c r="O137" s="130"/>
      <c r="P137" s="130"/>
      <c r="Q137" s="130"/>
      <c r="R137" s="130"/>
      <c r="S137" s="130"/>
      <c r="T137" s="130"/>
      <c r="U137" s="130"/>
      <c r="V137" s="130"/>
      <c r="W137" s="130"/>
      <c r="X137" s="130"/>
      <c r="Y137" s="130"/>
      <c r="Z137" s="130"/>
      <c r="AA137" s="130"/>
      <c r="AB137" s="130"/>
      <c r="AC137" s="130"/>
      <c r="AD137" s="130"/>
      <c r="AE137" s="130"/>
      <c r="AF137" s="130"/>
      <c r="AG137" s="130"/>
      <c r="AH137" s="130"/>
      <c r="AI137" s="130"/>
      <c r="AJ137" s="130"/>
    </row>
    <row r="138" spans="2:36">
      <c r="B138" s="130"/>
      <c r="C138" s="130"/>
      <c r="D138" s="130"/>
      <c r="E138" s="130"/>
      <c r="F138" s="130"/>
      <c r="G138" s="130"/>
      <c r="H138" s="130"/>
      <c r="I138" s="130"/>
      <c r="J138" s="130"/>
      <c r="K138" s="130"/>
      <c r="L138" s="130"/>
      <c r="M138" s="130"/>
      <c r="N138" s="130"/>
      <c r="O138" s="130"/>
      <c r="P138" s="130"/>
      <c r="Q138" s="130"/>
      <c r="R138" s="130"/>
      <c r="S138" s="130"/>
      <c r="T138" s="130"/>
      <c r="U138" s="130"/>
      <c r="V138" s="130"/>
      <c r="W138" s="130"/>
      <c r="X138" s="130"/>
      <c r="Y138" s="130"/>
      <c r="Z138" s="130"/>
      <c r="AA138" s="130"/>
      <c r="AB138" s="130"/>
      <c r="AC138" s="130"/>
      <c r="AD138" s="130"/>
      <c r="AE138" s="130"/>
      <c r="AF138" s="130"/>
      <c r="AG138" s="130"/>
      <c r="AH138" s="130"/>
      <c r="AI138" s="130"/>
      <c r="AJ138" s="130"/>
    </row>
    <row r="139" spans="2:36">
      <c r="B139" s="130"/>
      <c r="C139" s="130"/>
      <c r="D139" s="130"/>
      <c r="E139" s="130"/>
      <c r="F139" s="130"/>
      <c r="G139" s="130"/>
      <c r="H139" s="130"/>
      <c r="I139" s="130"/>
      <c r="J139" s="130"/>
      <c r="K139" s="130"/>
      <c r="L139" s="130"/>
      <c r="M139" s="130"/>
      <c r="N139" s="130"/>
      <c r="O139" s="130"/>
      <c r="P139" s="130"/>
      <c r="Q139" s="130"/>
      <c r="R139" s="130"/>
      <c r="S139" s="130"/>
      <c r="T139" s="130"/>
      <c r="U139" s="130"/>
      <c r="V139" s="130"/>
      <c r="W139" s="130"/>
      <c r="X139" s="130"/>
      <c r="Y139" s="130"/>
      <c r="Z139" s="130"/>
      <c r="AA139" s="130"/>
      <c r="AB139" s="130"/>
      <c r="AC139" s="130"/>
      <c r="AD139" s="130"/>
      <c r="AE139" s="130"/>
      <c r="AF139" s="130"/>
      <c r="AG139" s="130"/>
      <c r="AH139" s="130"/>
      <c r="AI139" s="130"/>
      <c r="AJ139" s="130"/>
    </row>
    <row r="140" spans="2:36">
      <c r="B140" s="130"/>
      <c r="C140" s="130"/>
      <c r="D140" s="130"/>
      <c r="E140" s="130"/>
      <c r="F140" s="130"/>
      <c r="G140" s="130"/>
      <c r="H140" s="130"/>
      <c r="I140" s="130"/>
      <c r="J140" s="130"/>
      <c r="K140" s="130"/>
      <c r="L140" s="130"/>
      <c r="M140" s="130"/>
      <c r="N140" s="130"/>
      <c r="O140" s="130"/>
      <c r="P140" s="130"/>
      <c r="Q140" s="130"/>
      <c r="R140" s="130"/>
      <c r="S140" s="130"/>
      <c r="T140" s="130"/>
      <c r="U140" s="130"/>
      <c r="V140" s="130"/>
      <c r="W140" s="130"/>
      <c r="X140" s="130"/>
      <c r="Y140" s="130"/>
      <c r="Z140" s="130"/>
      <c r="AA140" s="130"/>
      <c r="AB140" s="130"/>
      <c r="AC140" s="130"/>
      <c r="AD140" s="130"/>
      <c r="AE140" s="130"/>
      <c r="AF140" s="130"/>
      <c r="AG140" s="130"/>
      <c r="AH140" s="130"/>
      <c r="AI140" s="130"/>
      <c r="AJ140" s="130"/>
    </row>
    <row r="141" spans="2:36">
      <c r="B141" s="130"/>
      <c r="C141" s="130"/>
      <c r="D141" s="130"/>
      <c r="E141" s="130"/>
      <c r="F141" s="130"/>
      <c r="G141" s="130"/>
      <c r="H141" s="130"/>
      <c r="I141" s="130"/>
      <c r="J141" s="130"/>
      <c r="K141" s="130"/>
      <c r="L141" s="130"/>
      <c r="M141" s="130"/>
      <c r="N141" s="130"/>
      <c r="O141" s="130"/>
      <c r="P141" s="130"/>
      <c r="Q141" s="130"/>
      <c r="R141" s="130"/>
      <c r="S141" s="130"/>
      <c r="T141" s="130"/>
      <c r="U141" s="130"/>
      <c r="V141" s="130"/>
      <c r="W141" s="130"/>
      <c r="X141" s="130"/>
      <c r="Y141" s="130"/>
      <c r="Z141" s="130"/>
      <c r="AA141" s="130"/>
      <c r="AB141" s="130"/>
      <c r="AC141" s="130"/>
      <c r="AD141" s="130"/>
      <c r="AE141" s="130"/>
      <c r="AF141" s="130"/>
      <c r="AG141" s="130"/>
      <c r="AH141" s="130"/>
      <c r="AI141" s="130"/>
      <c r="AJ141" s="130"/>
    </row>
    <row r="142" spans="2:36">
      <c r="B142" s="130"/>
      <c r="C142" s="130"/>
      <c r="D142" s="130"/>
      <c r="E142" s="130"/>
      <c r="F142" s="130"/>
      <c r="G142" s="130"/>
      <c r="H142" s="130"/>
      <c r="I142" s="130"/>
      <c r="J142" s="130"/>
      <c r="K142" s="130"/>
      <c r="L142" s="130"/>
      <c r="M142" s="130"/>
      <c r="N142" s="130"/>
      <c r="O142" s="130"/>
      <c r="P142" s="130"/>
      <c r="Q142" s="130"/>
      <c r="R142" s="130"/>
      <c r="S142" s="130"/>
      <c r="T142" s="130"/>
      <c r="U142" s="130"/>
      <c r="V142" s="130"/>
      <c r="W142" s="130"/>
      <c r="X142" s="130"/>
      <c r="Y142" s="130"/>
      <c r="Z142" s="130"/>
      <c r="AA142" s="130"/>
      <c r="AB142" s="130"/>
      <c r="AC142" s="130"/>
      <c r="AD142" s="130"/>
      <c r="AE142" s="130"/>
      <c r="AF142" s="130"/>
      <c r="AG142" s="130"/>
      <c r="AH142" s="130"/>
      <c r="AI142" s="130"/>
      <c r="AJ142" s="130"/>
    </row>
    <row r="143" spans="2:36">
      <c r="B143" s="130"/>
      <c r="C143" s="130"/>
      <c r="D143" s="130"/>
      <c r="E143" s="130"/>
      <c r="F143" s="130"/>
      <c r="G143" s="130"/>
      <c r="H143" s="130"/>
      <c r="I143" s="130"/>
      <c r="J143" s="130"/>
      <c r="K143" s="130"/>
      <c r="L143" s="130"/>
      <c r="M143" s="130"/>
      <c r="N143" s="130"/>
      <c r="O143" s="130"/>
      <c r="P143" s="130"/>
      <c r="Q143" s="130"/>
      <c r="R143" s="130"/>
      <c r="S143" s="130"/>
      <c r="T143" s="130"/>
      <c r="U143" s="130"/>
      <c r="V143" s="130"/>
      <c r="W143" s="130"/>
      <c r="X143" s="130"/>
      <c r="Y143" s="130"/>
      <c r="Z143" s="130"/>
      <c r="AA143" s="130"/>
      <c r="AB143" s="130"/>
      <c r="AC143" s="130"/>
      <c r="AD143" s="130"/>
      <c r="AE143" s="130"/>
      <c r="AF143" s="130"/>
      <c r="AG143" s="130"/>
      <c r="AH143" s="130"/>
      <c r="AI143" s="130"/>
      <c r="AJ143" s="130"/>
    </row>
    <row r="144" spans="2:36">
      <c r="B144" s="130"/>
      <c r="C144" s="130"/>
      <c r="D144" s="130"/>
      <c r="E144" s="130"/>
      <c r="F144" s="130"/>
      <c r="G144" s="130"/>
      <c r="H144" s="130"/>
      <c r="I144" s="130"/>
      <c r="J144" s="130"/>
      <c r="K144" s="130"/>
      <c r="L144" s="130"/>
      <c r="M144" s="130"/>
      <c r="N144" s="130"/>
      <c r="O144" s="130"/>
      <c r="P144" s="130"/>
      <c r="Q144" s="130"/>
      <c r="R144" s="130"/>
      <c r="S144" s="130"/>
      <c r="T144" s="130"/>
      <c r="U144" s="130"/>
      <c r="V144" s="130"/>
      <c r="W144" s="130"/>
      <c r="X144" s="130"/>
      <c r="Y144" s="130"/>
      <c r="Z144" s="130"/>
      <c r="AA144" s="130"/>
      <c r="AB144" s="130"/>
      <c r="AC144" s="130"/>
      <c r="AD144" s="130"/>
      <c r="AE144" s="130"/>
      <c r="AF144" s="130"/>
      <c r="AG144" s="130"/>
      <c r="AH144" s="130"/>
      <c r="AI144" s="130"/>
      <c r="AJ144" s="130"/>
    </row>
    <row r="145" spans="2:36">
      <c r="B145" s="130"/>
      <c r="C145" s="130"/>
      <c r="D145" s="130"/>
      <c r="E145" s="130"/>
      <c r="F145" s="130"/>
      <c r="G145" s="130"/>
      <c r="H145" s="130"/>
      <c r="I145" s="130"/>
      <c r="J145" s="130"/>
      <c r="K145" s="130"/>
      <c r="L145" s="130"/>
      <c r="M145" s="130"/>
      <c r="N145" s="130"/>
      <c r="O145" s="130"/>
      <c r="P145" s="130"/>
      <c r="Q145" s="130"/>
      <c r="R145" s="130"/>
      <c r="S145" s="130"/>
      <c r="T145" s="130"/>
      <c r="U145" s="130"/>
      <c r="V145" s="130"/>
      <c r="W145" s="130"/>
      <c r="X145" s="130"/>
      <c r="Y145" s="130"/>
      <c r="Z145" s="130"/>
      <c r="AA145" s="130"/>
      <c r="AB145" s="130"/>
      <c r="AC145" s="130"/>
      <c r="AD145" s="130"/>
      <c r="AE145" s="130"/>
      <c r="AF145" s="130"/>
      <c r="AG145" s="130"/>
      <c r="AH145" s="130"/>
      <c r="AI145" s="130"/>
      <c r="AJ145" s="130"/>
    </row>
    <row r="146" spans="2:36">
      <c r="B146" s="130"/>
      <c r="C146" s="130"/>
      <c r="D146" s="130"/>
      <c r="E146" s="130"/>
      <c r="F146" s="130"/>
      <c r="G146" s="130"/>
      <c r="H146" s="130"/>
      <c r="I146" s="130"/>
      <c r="J146" s="130"/>
      <c r="K146" s="130"/>
      <c r="L146" s="130"/>
      <c r="M146" s="130"/>
      <c r="N146" s="130"/>
      <c r="O146" s="130"/>
      <c r="P146" s="130"/>
      <c r="Q146" s="130"/>
      <c r="R146" s="130"/>
      <c r="S146" s="130"/>
      <c r="T146" s="130"/>
      <c r="U146" s="130"/>
      <c r="V146" s="130"/>
      <c r="W146" s="130"/>
      <c r="X146" s="130"/>
      <c r="Y146" s="130"/>
      <c r="Z146" s="130"/>
      <c r="AA146" s="130"/>
      <c r="AB146" s="130"/>
      <c r="AC146" s="130"/>
      <c r="AD146" s="130"/>
      <c r="AE146" s="130"/>
      <c r="AF146" s="130"/>
      <c r="AG146" s="130"/>
      <c r="AH146" s="130"/>
      <c r="AI146" s="130"/>
      <c r="AJ146" s="130"/>
    </row>
    <row r="147" spans="2:36">
      <c r="B147" s="130"/>
      <c r="C147" s="130"/>
      <c r="D147" s="130"/>
      <c r="E147" s="130"/>
      <c r="F147" s="130"/>
      <c r="G147" s="130"/>
      <c r="H147" s="130"/>
      <c r="I147" s="130"/>
      <c r="J147" s="130"/>
      <c r="K147" s="130"/>
      <c r="L147" s="130"/>
      <c r="M147" s="130"/>
      <c r="N147" s="130"/>
      <c r="O147" s="130"/>
      <c r="P147" s="130"/>
      <c r="Q147" s="130"/>
      <c r="R147" s="130"/>
      <c r="S147" s="130"/>
      <c r="T147" s="130"/>
      <c r="U147" s="130"/>
      <c r="V147" s="130"/>
      <c r="W147" s="130"/>
      <c r="X147" s="130"/>
      <c r="Y147" s="130"/>
      <c r="Z147" s="130"/>
      <c r="AA147" s="130"/>
      <c r="AB147" s="130"/>
      <c r="AC147" s="130"/>
      <c r="AD147" s="130"/>
      <c r="AE147" s="130"/>
      <c r="AF147" s="130"/>
      <c r="AG147" s="130"/>
      <c r="AH147" s="130"/>
      <c r="AI147" s="130"/>
      <c r="AJ147" s="130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U232"/>
  <sheetViews>
    <sheetView tabSelected="1" zoomScale="85" zoomScaleNormal="85" workbookViewId="0">
      <selection activeCell="I23" sqref="I23"/>
    </sheetView>
  </sheetViews>
  <sheetFormatPr defaultRowHeight="15"/>
  <cols>
    <col min="1" max="1" width="2.28515625" customWidth="1"/>
    <col min="2" max="2" width="15.7109375" customWidth="1"/>
    <col min="5" max="5" width="9.42578125" bestFit="1" customWidth="1"/>
    <col min="9" max="9" width="15.7109375" customWidth="1"/>
  </cols>
  <sheetData>
    <row r="2" spans="2:16">
      <c r="B2" s="48" t="s">
        <v>75</v>
      </c>
      <c r="E2" t="str">
        <f>Measurements_Results!F2</f>
        <v>AVG 30 min - set 4 - 10:15-10:45</v>
      </c>
    </row>
    <row r="3" spans="2:16" ht="15.75" thickBot="1">
      <c r="E3" t="str">
        <f>Measurements_Results!F3</f>
        <v>at the end of calibration measurement</v>
      </c>
    </row>
    <row r="4" spans="2:16" ht="15.75" thickBot="1">
      <c r="B4" s="17" t="s">
        <v>14</v>
      </c>
      <c r="C4" s="18"/>
      <c r="D4" s="18"/>
      <c r="E4" s="18"/>
      <c r="F4" s="18"/>
      <c r="G4" s="19"/>
      <c r="H4" t="s">
        <v>131</v>
      </c>
      <c r="N4" s="2"/>
      <c r="O4" s="1"/>
      <c r="P4" s="2"/>
    </row>
    <row r="5" spans="2:16" ht="15.75" thickBot="1">
      <c r="B5" s="20" t="s">
        <v>15</v>
      </c>
      <c r="C5" s="126" t="s">
        <v>12</v>
      </c>
      <c r="D5" s="118" t="s">
        <v>140</v>
      </c>
      <c r="E5" s="21" t="s">
        <v>13</v>
      </c>
      <c r="F5" s="21" t="s">
        <v>141</v>
      </c>
      <c r="G5" s="19" t="s">
        <v>11</v>
      </c>
      <c r="H5" s="37" t="s">
        <v>19</v>
      </c>
      <c r="N5" s="2"/>
      <c r="O5" s="1"/>
      <c r="P5" s="2"/>
    </row>
    <row r="6" spans="2:16">
      <c r="B6" s="22" t="s">
        <v>6</v>
      </c>
      <c r="C6" s="41">
        <v>34</v>
      </c>
      <c r="D6" s="127">
        <f>SUM(D7:D23)</f>
        <v>1.6536000000000002</v>
      </c>
      <c r="E6" s="124">
        <f>(D7*E7+D8*E8+D9*E9+D10*E10+D11*E11+D12*E12+D13*E13+D14*E14+D15*E15+D16*E16+D17*E17+D18*E18+D19*E19+D20*E20+D21*E21+D22*E22+D23*E23)/$D$6</f>
        <v>42.641213110788577</v>
      </c>
      <c r="F6" s="42">
        <f>(F7*D7+F8*D8+F9*D9+F10*D10+F11*D11+F12*D12+F13*D13+F14*D14+F15*D15+F16*D16+F17*D17+F18*D18+F19*D19+F20*D20+F21*D21+F22*D22+F23*D23)/D6</f>
        <v>4.503385432700763</v>
      </c>
      <c r="G6" s="29">
        <f>C6-E6/F6</f>
        <v>24.531298342541412</v>
      </c>
      <c r="N6" s="2"/>
      <c r="O6" s="1"/>
      <c r="P6" s="2"/>
    </row>
    <row r="7" spans="2:16">
      <c r="B7" s="23" t="s">
        <v>7</v>
      </c>
      <c r="C7" s="31">
        <v>34</v>
      </c>
      <c r="D7" s="119">
        <f>Measurements_Results!E30</f>
        <v>9.3899999999999997E-2</v>
      </c>
      <c r="E7" s="125">
        <f>Measurements_Results!D30</f>
        <v>48.764640883977897</v>
      </c>
      <c r="F7" s="43">
        <f>Calibration_data!C$24</f>
        <v>5.1500873771395588</v>
      </c>
      <c r="G7" s="30">
        <f>C7-E7/F7</f>
        <v>24.531298342541412</v>
      </c>
      <c r="H7" s="28">
        <v>3.49</v>
      </c>
      <c r="I7" s="27"/>
      <c r="J7" s="51"/>
      <c r="N7" s="2"/>
      <c r="O7" s="1"/>
      <c r="P7" s="2"/>
    </row>
    <row r="8" spans="2:16">
      <c r="B8" s="23" t="s">
        <v>8</v>
      </c>
      <c r="C8" s="31">
        <v>34</v>
      </c>
      <c r="D8" s="119">
        <f>Measurements_Results!E25</f>
        <v>4.36E-2</v>
      </c>
      <c r="E8" s="125">
        <f>Measurements_Results!D25</f>
        <v>91.39171270718235</v>
      </c>
      <c r="F8" s="43">
        <f>Calibration_data!C$19</f>
        <v>9.651979332899586</v>
      </c>
      <c r="G8" s="30">
        <f t="shared" ref="G8:G24" si="0">C8-E8/F8</f>
        <v>24.531298342541412</v>
      </c>
      <c r="H8" s="28">
        <v>8.25</v>
      </c>
      <c r="I8" s="27"/>
      <c r="J8" s="51"/>
      <c r="N8" s="2"/>
      <c r="O8" s="1"/>
      <c r="P8" s="2"/>
    </row>
    <row r="9" spans="2:16">
      <c r="B9" s="23" t="s">
        <v>9</v>
      </c>
      <c r="C9" s="31">
        <v>34</v>
      </c>
      <c r="D9" s="119">
        <f>Measurements_Results!E24</f>
        <v>0.19390000000000002</v>
      </c>
      <c r="E9" s="125">
        <f>Measurements_Results!D24</f>
        <v>26.902049527152755</v>
      </c>
      <c r="F9" s="43">
        <f>Calibration_data!C$18</f>
        <v>2.8411550495903257</v>
      </c>
      <c r="G9" s="30">
        <f t="shared" si="0"/>
        <v>24.531298342541412</v>
      </c>
      <c r="H9" s="28">
        <v>3.89</v>
      </c>
      <c r="I9" s="27"/>
      <c r="J9" s="51"/>
      <c r="N9" s="2"/>
      <c r="O9" s="1"/>
      <c r="P9" s="2"/>
    </row>
    <row r="10" spans="2:16">
      <c r="B10" s="23" t="s">
        <v>31</v>
      </c>
      <c r="C10" s="31">
        <v>34</v>
      </c>
      <c r="D10" s="119">
        <f>Measurements_Results!E21</f>
        <v>0.14269999999999999</v>
      </c>
      <c r="E10" s="125">
        <f>Measurements_Results!D21</f>
        <v>29.95479137548541</v>
      </c>
      <c r="F10" s="43">
        <f>Calibration_data!C$15</f>
        <v>3.1635584749773726</v>
      </c>
      <c r="G10" s="30">
        <f t="shared" si="0"/>
        <v>24.531298342541412</v>
      </c>
      <c r="H10" s="28">
        <v>5.79</v>
      </c>
      <c r="I10" s="27"/>
      <c r="J10" s="51"/>
      <c r="N10" s="2"/>
      <c r="O10" s="1"/>
      <c r="P10" s="2"/>
    </row>
    <row r="11" spans="2:16">
      <c r="B11" s="23" t="s">
        <v>30</v>
      </c>
      <c r="C11" s="31">
        <v>34</v>
      </c>
      <c r="D11" s="119">
        <f>Measurements_Results!E20</f>
        <v>9.7099999999999992E-2</v>
      </c>
      <c r="E11" s="125">
        <f>Measurements_Results!D20</f>
        <v>23.485890834191565</v>
      </c>
      <c r="F11" s="43">
        <f>Calibration_data!C$14</f>
        <v>2.4803707713920313</v>
      </c>
      <c r="G11" s="30">
        <f>C11-E11/F11</f>
        <v>24.531298342541412</v>
      </c>
      <c r="H11" s="28">
        <v>3.11</v>
      </c>
      <c r="I11" s="27"/>
      <c r="J11" s="51"/>
      <c r="N11" s="2"/>
      <c r="O11" s="1"/>
      <c r="P11" s="2"/>
    </row>
    <row r="12" spans="2:16">
      <c r="B12" s="50" t="s">
        <v>33</v>
      </c>
      <c r="C12" s="31">
        <v>34</v>
      </c>
      <c r="D12" s="119">
        <f>Measurements_Results!E18</f>
        <v>8.3600000000000008E-2</v>
      </c>
      <c r="E12" s="125">
        <f>Measurements_Results!D18</f>
        <v>31.070096354648548</v>
      </c>
      <c r="F12" s="43">
        <f>Calibration_data!C$12</f>
        <v>3.2813470609430735</v>
      </c>
      <c r="G12" s="30">
        <f t="shared" si="0"/>
        <v>24.531298342541412</v>
      </c>
      <c r="H12" s="28">
        <v>4.26</v>
      </c>
      <c r="I12" s="27"/>
      <c r="J12" s="51"/>
      <c r="N12" s="2"/>
      <c r="O12" s="1"/>
      <c r="P12" s="2"/>
    </row>
    <row r="13" spans="2:16">
      <c r="B13" s="50" t="s">
        <v>32</v>
      </c>
      <c r="C13" s="31">
        <v>34</v>
      </c>
      <c r="D13" s="119">
        <f>Measurements_Results!E19</f>
        <v>8.3600000000000008E-2</v>
      </c>
      <c r="E13" s="125">
        <f>Measurements_Results!D19</f>
        <v>32.646780247957906</v>
      </c>
      <c r="F13" s="43">
        <f>Calibration_data!C$13</f>
        <v>3.4478623816647258</v>
      </c>
      <c r="G13" s="30">
        <f t="shared" si="0"/>
        <v>24.531298342541412</v>
      </c>
      <c r="H13" s="28">
        <v>4.6900000000000004</v>
      </c>
      <c r="I13" s="27"/>
      <c r="J13" s="51"/>
      <c r="N13" s="2"/>
      <c r="O13" s="1"/>
      <c r="P13" s="2"/>
    </row>
    <row r="14" spans="2:16">
      <c r="B14" s="50" t="s">
        <v>20</v>
      </c>
      <c r="C14" s="31">
        <v>34</v>
      </c>
      <c r="D14" s="119">
        <f>Measurements_Results!E16</f>
        <v>6.4799999999999996E-2</v>
      </c>
      <c r="E14" s="125">
        <f>Measurements_Results!D16</f>
        <v>45.24851647227338</v>
      </c>
      <c r="F14" s="43">
        <f>Calibration_data!C$10</f>
        <v>4.7787456093973226</v>
      </c>
      <c r="G14" s="30">
        <f t="shared" si="0"/>
        <v>24.531298342541412</v>
      </c>
      <c r="H14" s="28">
        <v>5.22</v>
      </c>
      <c r="I14" s="27"/>
      <c r="J14" s="51"/>
      <c r="N14" s="2"/>
      <c r="O14" s="1"/>
      <c r="P14" s="2"/>
    </row>
    <row r="15" spans="2:16">
      <c r="B15" s="50" t="s">
        <v>21</v>
      </c>
      <c r="C15" s="31">
        <v>34</v>
      </c>
      <c r="D15" s="119">
        <f>Measurements_Results!E17</f>
        <v>6.4799999999999996E-2</v>
      </c>
      <c r="E15" s="125">
        <f>Measurements_Results!D17</f>
        <v>42.762451401677893</v>
      </c>
      <c r="F15" s="43">
        <f>Calibration_data!C$11</f>
        <v>4.5161895419942288</v>
      </c>
      <c r="G15" s="30">
        <f t="shared" si="0"/>
        <v>24.531298342541412</v>
      </c>
      <c r="H15" s="28">
        <v>5.13</v>
      </c>
      <c r="I15" s="27"/>
      <c r="J15" s="51"/>
      <c r="N15" s="2"/>
      <c r="O15" s="1"/>
      <c r="P15" s="2"/>
    </row>
    <row r="16" spans="2:16">
      <c r="B16" s="23" t="s">
        <v>22</v>
      </c>
      <c r="C16" s="31">
        <v>34</v>
      </c>
      <c r="D16" s="119">
        <f>Measurements_Results!E28</f>
        <v>4.6100000000000002E-2</v>
      </c>
      <c r="E16" s="125">
        <f>Measurements_Results!D28</f>
        <v>82.987845303867417</v>
      </c>
      <c r="F16" s="43">
        <f>Calibration_data!C$22</f>
        <v>8.7644376500654744</v>
      </c>
      <c r="G16" s="30">
        <f t="shared" si="0"/>
        <v>24.531298342541412</v>
      </c>
      <c r="H16" s="28">
        <v>8.6</v>
      </c>
      <c r="I16" s="27"/>
      <c r="J16" s="51"/>
      <c r="N16" s="2"/>
      <c r="O16" s="1"/>
      <c r="P16" s="2"/>
    </row>
    <row r="17" spans="2:21">
      <c r="B17" s="23" t="s">
        <v>23</v>
      </c>
      <c r="C17" s="31">
        <v>34</v>
      </c>
      <c r="D17" s="119">
        <f>Measurements_Results!E29</f>
        <v>4.6100000000000002E-2</v>
      </c>
      <c r="E17" s="125">
        <f>Measurements_Results!D29</f>
        <v>80.739779005524909</v>
      </c>
      <c r="F17" s="43">
        <f>Calibration_data!C$23</f>
        <v>8.5270168948585887</v>
      </c>
      <c r="G17" s="30">
        <f t="shared" si="0"/>
        <v>24.531298342541412</v>
      </c>
      <c r="H17" s="28">
        <v>8.49</v>
      </c>
      <c r="I17" s="27"/>
      <c r="J17" s="51"/>
      <c r="N17" s="2"/>
      <c r="O17" s="1"/>
      <c r="P17" s="2"/>
    </row>
    <row r="18" spans="2:21">
      <c r="B18" s="23" t="s">
        <v>136</v>
      </c>
      <c r="C18" s="31">
        <v>34</v>
      </c>
      <c r="D18" s="119">
        <f>Measurements_Results!E31</f>
        <v>0.152</v>
      </c>
      <c r="E18" s="125">
        <f>Measurements_Results!D31</f>
        <v>46.420296597848207</v>
      </c>
      <c r="F18" s="43">
        <f>Calibration_data!C$25</f>
        <v>4.9024985977124418</v>
      </c>
      <c r="G18" s="30">
        <f t="shared" si="0"/>
        <v>24.531298342541412</v>
      </c>
      <c r="H18" s="28">
        <v>4.96</v>
      </c>
      <c r="I18" s="27"/>
      <c r="J18" s="51"/>
      <c r="N18" s="2"/>
      <c r="O18" s="1"/>
      <c r="P18" s="2"/>
    </row>
    <row r="19" spans="2:21">
      <c r="B19" s="23" t="s">
        <v>137</v>
      </c>
      <c r="C19" s="31">
        <v>34</v>
      </c>
      <c r="D19" s="119">
        <f>Measurements_Results!E32</f>
        <v>0.152</v>
      </c>
      <c r="E19" s="125">
        <f>Measurements_Results!D32</f>
        <v>43.387874382087809</v>
      </c>
      <c r="F19" s="43">
        <f>Calibration_data!C$26</f>
        <v>4.5822411510780636</v>
      </c>
      <c r="G19" s="30">
        <f t="shared" si="0"/>
        <v>24.531298342541412</v>
      </c>
      <c r="H19" s="28">
        <v>4.82</v>
      </c>
      <c r="I19" s="27"/>
      <c r="J19" s="51"/>
      <c r="N19" s="2"/>
      <c r="O19" s="1"/>
      <c r="P19" s="2"/>
    </row>
    <row r="20" spans="2:21">
      <c r="B20" s="23" t="s">
        <v>26</v>
      </c>
      <c r="C20" s="31">
        <v>34</v>
      </c>
      <c r="D20" s="119">
        <f>Measurements_Results!E22</f>
        <v>0.1351</v>
      </c>
      <c r="E20" s="125">
        <f>Measurements_Results!D22</f>
        <v>45.860390707108706</v>
      </c>
      <c r="F20" s="43">
        <f>Calibration_data!C$16</f>
        <v>4.8433663205539936</v>
      </c>
      <c r="G20" s="30">
        <f t="shared" si="0"/>
        <v>24.531298342541412</v>
      </c>
      <c r="H20" s="28">
        <v>5.1100000000000003</v>
      </c>
      <c r="I20" s="27"/>
      <c r="J20" s="51"/>
      <c r="N20" s="2"/>
      <c r="O20" s="1"/>
      <c r="P20" s="2"/>
    </row>
    <row r="21" spans="2:21">
      <c r="B21" s="23" t="s">
        <v>27</v>
      </c>
      <c r="C21" s="31">
        <v>34</v>
      </c>
      <c r="D21" s="119">
        <f>Measurements_Results!E23</f>
        <v>0.1351</v>
      </c>
      <c r="E21" s="125">
        <f>Measurements_Results!D23</f>
        <v>43.626777382008811</v>
      </c>
      <c r="F21" s="43">
        <f>Calibration_data!C$17</f>
        <v>4.6074719597531697</v>
      </c>
      <c r="G21" s="30">
        <f t="shared" si="0"/>
        <v>24.531298342541412</v>
      </c>
      <c r="H21" s="28">
        <v>4.83</v>
      </c>
      <c r="I21" s="27"/>
      <c r="J21" s="51"/>
      <c r="N21" s="2"/>
      <c r="O21" s="1"/>
      <c r="P21" s="2"/>
    </row>
    <row r="22" spans="2:21">
      <c r="B22" s="23" t="s">
        <v>28</v>
      </c>
      <c r="C22" s="31">
        <v>34</v>
      </c>
      <c r="D22" s="119">
        <f>Measurements_Results!E26</f>
        <v>5.96E-2</v>
      </c>
      <c r="E22" s="125">
        <f>Measurements_Results!D26</f>
        <v>49.445856353591125</v>
      </c>
      <c r="F22" s="43">
        <f>Calibration_data!C$20</f>
        <v>5.2220312923939414</v>
      </c>
      <c r="G22" s="30">
        <f>C22-E22/F22</f>
        <v>24.531298342541412</v>
      </c>
      <c r="H22" s="28">
        <v>3.63</v>
      </c>
      <c r="I22" s="27"/>
      <c r="J22" s="51"/>
      <c r="N22" s="2"/>
      <c r="O22" s="1"/>
      <c r="P22" s="2"/>
    </row>
    <row r="23" spans="2:21">
      <c r="B23" s="23" t="s">
        <v>29</v>
      </c>
      <c r="C23" s="31">
        <v>34</v>
      </c>
      <c r="D23" s="119">
        <f>Measurements_Results!E27</f>
        <v>5.96E-2</v>
      </c>
      <c r="E23" s="125">
        <f>Measurements_Results!D27</f>
        <v>48.846961325966845</v>
      </c>
      <c r="F23" s="43">
        <f>Calibration_data!C$21</f>
        <v>5.1587813295912248</v>
      </c>
      <c r="G23" s="30">
        <f t="shared" si="0"/>
        <v>24.531298342541412</v>
      </c>
      <c r="H23" s="28">
        <v>3.82</v>
      </c>
      <c r="I23" s="27"/>
      <c r="J23" s="51"/>
      <c r="N23" s="2"/>
      <c r="O23" s="1"/>
      <c r="P23" s="2"/>
    </row>
    <row r="24" spans="2:21" ht="15.75" thickBot="1">
      <c r="B24" s="24" t="s">
        <v>10</v>
      </c>
      <c r="C24" s="49">
        <v>34</v>
      </c>
      <c r="D24" s="120">
        <f>Measurements_Results!E33</f>
        <v>0.11660000000000001</v>
      </c>
      <c r="E24" s="128">
        <f>Measurements_Results!D33</f>
        <v>43.597261734408598</v>
      </c>
      <c r="F24" s="173">
        <f>Calibration_data!C27</f>
        <v>4.604354779735468</v>
      </c>
      <c r="G24" s="174">
        <f t="shared" si="0"/>
        <v>24.531298342541412</v>
      </c>
      <c r="H24" s="28">
        <v>4.59</v>
      </c>
      <c r="I24" s="27"/>
      <c r="N24" s="3"/>
      <c r="O24" s="1"/>
      <c r="P24" s="2"/>
    </row>
    <row r="25" spans="2:21">
      <c r="B25" s="44"/>
      <c r="C25" s="35"/>
      <c r="D25" s="35"/>
      <c r="E25" s="35"/>
      <c r="F25" s="45"/>
      <c r="G25" s="45"/>
      <c r="L25" s="2"/>
      <c r="M25" s="2"/>
      <c r="N25" s="2"/>
      <c r="O25" s="1"/>
      <c r="P25" s="2"/>
    </row>
    <row r="26" spans="2:21">
      <c r="B26" s="35"/>
      <c r="C26" s="35"/>
      <c r="D26" s="35"/>
      <c r="E26" s="35"/>
      <c r="F26" s="35"/>
      <c r="G26" s="35"/>
      <c r="L26" s="2"/>
      <c r="M26" s="2"/>
      <c r="N26" s="2"/>
      <c r="O26" s="1"/>
      <c r="P26" s="2"/>
    </row>
    <row r="27" spans="2:21">
      <c r="B27" s="35"/>
      <c r="C27" s="35"/>
      <c r="D27" s="35"/>
      <c r="E27" s="35"/>
      <c r="F27" s="46"/>
      <c r="G27" s="47"/>
      <c r="H27" s="35"/>
      <c r="I27" s="35"/>
      <c r="J27" s="165"/>
      <c r="K27" s="35"/>
      <c r="L27" s="45"/>
      <c r="M27" s="45"/>
      <c r="N27" s="45"/>
      <c r="O27" s="164"/>
      <c r="P27" s="45"/>
      <c r="Q27" s="35"/>
      <c r="R27" s="35"/>
      <c r="S27" s="35"/>
      <c r="T27" s="35"/>
      <c r="U27" s="35"/>
    </row>
    <row r="28" spans="2:21">
      <c r="B28" s="5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</row>
    <row r="29" spans="2:21"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</row>
    <row r="30" spans="2:21">
      <c r="B30" s="4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45"/>
      <c r="O30" s="164"/>
      <c r="P30" s="45"/>
      <c r="Q30" s="35"/>
      <c r="R30" s="35"/>
      <c r="S30" s="35"/>
      <c r="T30" s="35"/>
      <c r="U30" s="35"/>
    </row>
    <row r="31" spans="2:21">
      <c r="B31" s="35"/>
      <c r="C31" s="52"/>
      <c r="D31" s="52"/>
      <c r="E31" s="52"/>
      <c r="F31" s="52"/>
      <c r="G31" s="52"/>
      <c r="H31" s="35"/>
      <c r="I31" s="35"/>
      <c r="J31" s="35"/>
      <c r="K31" s="35"/>
      <c r="L31" s="35"/>
      <c r="M31" s="35"/>
      <c r="N31" s="45"/>
      <c r="O31" s="164"/>
      <c r="P31" s="45"/>
      <c r="Q31" s="35"/>
      <c r="R31" s="35"/>
      <c r="S31" s="35"/>
      <c r="T31" s="35"/>
      <c r="U31" s="35"/>
    </row>
    <row r="32" spans="2:21">
      <c r="B32" s="35"/>
      <c r="C32" s="52"/>
      <c r="D32" s="96"/>
      <c r="E32" s="38"/>
      <c r="F32" s="38"/>
      <c r="G32" s="47"/>
      <c r="H32" s="35"/>
      <c r="I32" s="35"/>
      <c r="J32" s="35"/>
      <c r="K32" s="35"/>
      <c r="L32" s="35"/>
      <c r="M32" s="35"/>
      <c r="N32" s="45"/>
      <c r="O32" s="164"/>
      <c r="P32" s="45"/>
      <c r="Q32" s="35"/>
      <c r="R32" s="35"/>
      <c r="S32" s="35"/>
      <c r="T32" s="35"/>
      <c r="U32" s="35"/>
    </row>
    <row r="33" spans="2:21">
      <c r="B33" s="35"/>
      <c r="C33" s="52"/>
      <c r="D33" s="96"/>
      <c r="E33" s="38"/>
      <c r="F33" s="38"/>
      <c r="G33" s="47"/>
      <c r="H33" s="35"/>
      <c r="I33" s="35"/>
      <c r="J33" s="35"/>
      <c r="K33" s="35"/>
      <c r="L33" s="35"/>
      <c r="M33" s="35"/>
      <c r="N33" s="45"/>
      <c r="O33" s="164"/>
      <c r="P33" s="45"/>
      <c r="Q33" s="35"/>
      <c r="R33" s="35"/>
      <c r="S33" s="35"/>
      <c r="T33" s="35"/>
      <c r="U33" s="35"/>
    </row>
    <row r="34" spans="2:21">
      <c r="B34" s="35"/>
      <c r="C34" s="52"/>
      <c r="D34" s="96"/>
      <c r="E34" s="38"/>
      <c r="F34" s="38"/>
      <c r="G34" s="47"/>
      <c r="H34" s="35"/>
      <c r="I34" s="35"/>
      <c r="J34" s="35"/>
      <c r="K34" s="35"/>
      <c r="L34" s="35"/>
      <c r="M34" s="35"/>
      <c r="N34" s="45"/>
      <c r="O34" s="164"/>
      <c r="P34" s="45"/>
      <c r="Q34" s="35"/>
      <c r="R34" s="35"/>
      <c r="S34" s="35"/>
      <c r="T34" s="35"/>
      <c r="U34" s="35"/>
    </row>
    <row r="35" spans="2:21">
      <c r="B35" s="35"/>
      <c r="C35" s="52"/>
      <c r="D35" s="96"/>
      <c r="E35" s="38"/>
      <c r="F35" s="38"/>
      <c r="G35" s="47"/>
      <c r="H35" s="35"/>
      <c r="I35" s="35"/>
      <c r="J35" s="35"/>
      <c r="K35" s="35"/>
      <c r="L35" s="35"/>
      <c r="M35" s="35"/>
      <c r="N35" s="45"/>
      <c r="O35" s="164"/>
      <c r="P35" s="45"/>
      <c r="Q35" s="35"/>
      <c r="R35" s="35"/>
      <c r="S35" s="35"/>
      <c r="T35" s="35"/>
      <c r="U35" s="35"/>
    </row>
    <row r="36" spans="2:21">
      <c r="B36" s="35"/>
      <c r="C36" s="52"/>
      <c r="D36" s="96"/>
      <c r="E36" s="38"/>
      <c r="F36" s="38"/>
      <c r="G36" s="47"/>
      <c r="H36" s="35"/>
      <c r="I36" s="35"/>
      <c r="J36" s="35"/>
      <c r="K36" s="35"/>
      <c r="L36" s="35"/>
      <c r="M36" s="35"/>
      <c r="N36" s="45"/>
      <c r="O36" s="164"/>
      <c r="P36" s="45"/>
      <c r="Q36" s="35"/>
      <c r="R36" s="35"/>
      <c r="S36" s="35"/>
      <c r="T36" s="35"/>
      <c r="U36" s="35"/>
    </row>
    <row r="37" spans="2:21">
      <c r="B37" s="35"/>
      <c r="C37" s="52"/>
      <c r="D37" s="96"/>
      <c r="E37" s="38"/>
      <c r="F37" s="38"/>
      <c r="G37" s="47"/>
      <c r="H37" s="35"/>
      <c r="I37" s="35"/>
      <c r="J37" s="35"/>
      <c r="K37" s="35"/>
      <c r="L37" s="35"/>
      <c r="M37" s="35"/>
      <c r="N37" s="45"/>
      <c r="O37" s="164"/>
      <c r="P37" s="45"/>
      <c r="Q37" s="35"/>
      <c r="R37" s="35"/>
      <c r="S37" s="35"/>
      <c r="T37" s="35"/>
      <c r="U37" s="35"/>
    </row>
    <row r="38" spans="2:21">
      <c r="B38" s="35"/>
      <c r="C38" s="52"/>
      <c r="D38" s="96"/>
      <c r="E38" s="38"/>
      <c r="F38" s="38"/>
      <c r="G38" s="47"/>
      <c r="H38" s="35"/>
      <c r="I38" s="35"/>
      <c r="J38" s="35"/>
      <c r="K38" s="35"/>
      <c r="L38" s="35"/>
      <c r="M38" s="35"/>
      <c r="N38" s="45"/>
      <c r="O38" s="164"/>
      <c r="P38" s="45"/>
      <c r="Q38" s="35"/>
      <c r="R38" s="35"/>
      <c r="S38" s="35"/>
      <c r="T38" s="35"/>
      <c r="U38" s="35"/>
    </row>
    <row r="39" spans="2:21">
      <c r="B39" s="35"/>
      <c r="C39" s="52"/>
      <c r="D39" s="96"/>
      <c r="E39" s="38"/>
      <c r="F39" s="38"/>
      <c r="G39" s="47"/>
      <c r="H39" s="35"/>
      <c r="I39" s="35"/>
      <c r="J39" s="35"/>
      <c r="K39" s="35"/>
      <c r="L39" s="35"/>
      <c r="M39" s="35"/>
      <c r="N39" s="45"/>
      <c r="O39" s="164"/>
      <c r="P39" s="45"/>
      <c r="Q39" s="35"/>
      <c r="R39" s="35"/>
      <c r="S39" s="35"/>
      <c r="T39" s="35"/>
      <c r="U39" s="35"/>
    </row>
    <row r="40" spans="2:21">
      <c r="B40" s="35"/>
      <c r="C40" s="52"/>
      <c r="D40" s="96"/>
      <c r="E40" s="38"/>
      <c r="F40" s="38"/>
      <c r="G40" s="47"/>
      <c r="H40" s="35"/>
      <c r="I40" s="35"/>
      <c r="J40" s="35"/>
      <c r="K40" s="35"/>
      <c r="L40" s="35"/>
      <c r="M40" s="35"/>
      <c r="N40" s="45"/>
      <c r="O40" s="164"/>
      <c r="P40" s="45"/>
      <c r="Q40" s="35"/>
      <c r="R40" s="35"/>
      <c r="S40" s="35"/>
      <c r="T40" s="35"/>
      <c r="U40" s="35"/>
    </row>
    <row r="41" spans="2:21">
      <c r="B41" s="35"/>
      <c r="C41" s="52"/>
      <c r="D41" s="96"/>
      <c r="E41" s="38"/>
      <c r="F41" s="38"/>
      <c r="G41" s="47"/>
      <c r="H41" s="35"/>
      <c r="I41" s="35"/>
      <c r="J41" s="35"/>
      <c r="K41" s="35"/>
      <c r="L41" s="35"/>
      <c r="M41" s="35"/>
      <c r="N41" s="45"/>
      <c r="O41" s="164"/>
      <c r="P41" s="45"/>
      <c r="Q41" s="35"/>
      <c r="R41" s="35"/>
      <c r="S41" s="35"/>
      <c r="T41" s="35"/>
      <c r="U41" s="35"/>
    </row>
    <row r="42" spans="2:21">
      <c r="B42" s="35"/>
      <c r="C42" s="52"/>
      <c r="D42" s="96"/>
      <c r="E42" s="38"/>
      <c r="F42" s="38"/>
      <c r="G42" s="47"/>
      <c r="H42" s="35"/>
      <c r="I42" s="35"/>
      <c r="J42" s="35"/>
      <c r="K42" s="35"/>
      <c r="L42" s="35"/>
      <c r="M42" s="35"/>
      <c r="N42" s="45"/>
      <c r="O42" s="164"/>
      <c r="P42" s="45"/>
      <c r="Q42" s="35"/>
      <c r="R42" s="35"/>
      <c r="S42" s="35"/>
      <c r="T42" s="35"/>
      <c r="U42" s="35"/>
    </row>
    <row r="43" spans="2:21">
      <c r="B43" s="35"/>
      <c r="C43" s="52"/>
      <c r="D43" s="96"/>
      <c r="E43" s="38"/>
      <c r="F43" s="38"/>
      <c r="G43" s="47"/>
      <c r="H43" s="35"/>
      <c r="I43" s="35"/>
      <c r="J43" s="35"/>
      <c r="K43" s="35"/>
      <c r="L43" s="35"/>
      <c r="M43" s="35"/>
      <c r="N43" s="45"/>
      <c r="O43" s="164"/>
      <c r="P43" s="45"/>
      <c r="Q43" s="35"/>
      <c r="R43" s="35"/>
      <c r="S43" s="35"/>
      <c r="T43" s="35"/>
      <c r="U43" s="35"/>
    </row>
    <row r="44" spans="2:21">
      <c r="B44" s="35"/>
      <c r="C44" s="52"/>
      <c r="D44" s="96"/>
      <c r="E44" s="38"/>
      <c r="F44" s="38"/>
      <c r="G44" s="47"/>
      <c r="H44" s="35"/>
      <c r="I44" s="35"/>
      <c r="J44" s="35"/>
      <c r="K44" s="35"/>
      <c r="L44" s="35"/>
      <c r="M44" s="35"/>
      <c r="N44" s="45"/>
      <c r="O44" s="164"/>
      <c r="P44" s="45"/>
      <c r="Q44" s="35"/>
      <c r="R44" s="35"/>
      <c r="S44" s="35"/>
      <c r="T44" s="35"/>
      <c r="U44" s="35"/>
    </row>
    <row r="45" spans="2:21">
      <c r="B45" s="35"/>
      <c r="C45" s="52"/>
      <c r="D45" s="96"/>
      <c r="E45" s="38"/>
      <c r="F45" s="38"/>
      <c r="G45" s="47"/>
      <c r="H45" s="35"/>
      <c r="I45" s="35"/>
      <c r="J45" s="35"/>
      <c r="K45" s="35"/>
      <c r="L45" s="35"/>
      <c r="M45" s="35"/>
      <c r="N45" s="45"/>
      <c r="O45" s="164"/>
      <c r="P45" s="45"/>
      <c r="Q45" s="35"/>
      <c r="R45" s="35"/>
      <c r="S45" s="35"/>
      <c r="T45" s="35"/>
      <c r="U45" s="35"/>
    </row>
    <row r="46" spans="2:21">
      <c r="B46" s="35"/>
      <c r="C46" s="52"/>
      <c r="D46" s="96"/>
      <c r="E46" s="38"/>
      <c r="F46" s="38"/>
      <c r="G46" s="47"/>
      <c r="H46" s="35"/>
      <c r="I46" s="35"/>
      <c r="J46" s="35"/>
      <c r="K46" s="35"/>
      <c r="L46" s="35"/>
      <c r="M46" s="35"/>
      <c r="N46" s="45"/>
      <c r="O46" s="164"/>
      <c r="P46" s="45"/>
      <c r="Q46" s="35"/>
      <c r="R46" s="35"/>
      <c r="S46" s="35"/>
      <c r="T46" s="35"/>
      <c r="U46" s="35"/>
    </row>
    <row r="47" spans="2:21">
      <c r="B47" s="35"/>
      <c r="C47" s="52"/>
      <c r="D47" s="96"/>
      <c r="E47" s="38"/>
      <c r="F47" s="38"/>
      <c r="G47" s="47"/>
      <c r="H47" s="35"/>
      <c r="I47" s="35"/>
      <c r="J47" s="35"/>
      <c r="K47" s="35"/>
      <c r="L47" s="35"/>
      <c r="M47" s="35"/>
      <c r="N47" s="45"/>
      <c r="O47" s="164"/>
      <c r="P47" s="45"/>
      <c r="Q47" s="35"/>
      <c r="R47" s="35"/>
      <c r="S47" s="35"/>
      <c r="T47" s="35"/>
      <c r="U47" s="35"/>
    </row>
    <row r="48" spans="2:21">
      <c r="B48" s="35"/>
      <c r="C48" s="52"/>
      <c r="D48" s="96"/>
      <c r="E48" s="38"/>
      <c r="F48" s="38"/>
      <c r="G48" s="47"/>
      <c r="H48" s="35"/>
      <c r="I48" s="35"/>
      <c r="J48" s="35"/>
      <c r="K48" s="35"/>
      <c r="L48" s="35"/>
      <c r="M48" s="35"/>
      <c r="N48" s="45"/>
      <c r="O48" s="164"/>
      <c r="P48" s="45"/>
      <c r="Q48" s="35"/>
      <c r="R48" s="35"/>
      <c r="S48" s="35"/>
      <c r="T48" s="35"/>
      <c r="U48" s="35"/>
    </row>
    <row r="49" spans="2:21">
      <c r="B49" s="35"/>
      <c r="C49" s="52"/>
      <c r="D49" s="96"/>
      <c r="E49" s="38"/>
      <c r="F49" s="38"/>
      <c r="G49" s="47"/>
      <c r="H49" s="35"/>
      <c r="I49" s="35"/>
      <c r="J49" s="35"/>
      <c r="K49" s="35"/>
      <c r="L49" s="35"/>
      <c r="M49" s="35"/>
      <c r="N49" s="45"/>
      <c r="O49" s="164"/>
      <c r="P49" s="45"/>
      <c r="Q49" s="35"/>
      <c r="R49" s="35"/>
      <c r="S49" s="35"/>
      <c r="T49" s="35"/>
      <c r="U49" s="35"/>
    </row>
    <row r="50" spans="2:21">
      <c r="B50" s="35"/>
      <c r="C50" s="52"/>
      <c r="D50" s="96"/>
      <c r="E50" s="38"/>
      <c r="F50" s="52"/>
      <c r="G50" s="52"/>
      <c r="H50" s="35"/>
      <c r="I50" s="35"/>
      <c r="J50" s="35"/>
      <c r="K50" s="35"/>
      <c r="L50" s="35"/>
      <c r="M50" s="35"/>
      <c r="N50" s="35"/>
      <c r="O50" s="164"/>
      <c r="P50" s="45"/>
      <c r="Q50" s="35"/>
      <c r="R50" s="35"/>
      <c r="S50" s="35"/>
      <c r="T50" s="35"/>
      <c r="U50" s="35"/>
    </row>
    <row r="51" spans="2:21">
      <c r="B51" s="44"/>
      <c r="C51" s="35"/>
      <c r="D51" s="35"/>
      <c r="E51" s="35"/>
      <c r="F51" s="45"/>
      <c r="G51" s="45"/>
      <c r="H51" s="35"/>
      <c r="I51" s="35"/>
      <c r="J51" s="35"/>
      <c r="K51" s="35"/>
      <c r="L51" s="45"/>
      <c r="M51" s="45"/>
      <c r="N51" s="45"/>
      <c r="O51" s="164"/>
      <c r="P51" s="45"/>
      <c r="Q51" s="35"/>
      <c r="R51" s="35"/>
      <c r="S51" s="35"/>
      <c r="T51" s="35"/>
      <c r="U51" s="35"/>
    </row>
    <row r="52" spans="2:21">
      <c r="B52" s="5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</row>
    <row r="53" spans="2:21">
      <c r="B53" s="5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</row>
    <row r="54" spans="2:21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45"/>
      <c r="O54" s="164"/>
      <c r="P54" s="45"/>
      <c r="Q54" s="35"/>
      <c r="R54" s="35"/>
      <c r="S54" s="35"/>
      <c r="T54" s="35"/>
      <c r="U54" s="35"/>
    </row>
    <row r="55" spans="2:21">
      <c r="B55" s="44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45"/>
      <c r="O55" s="164"/>
      <c r="P55" s="45"/>
      <c r="Q55" s="35"/>
      <c r="R55" s="35"/>
      <c r="S55" s="35"/>
      <c r="T55" s="35"/>
      <c r="U55" s="35"/>
    </row>
    <row r="56" spans="2:21">
      <c r="B56" s="35"/>
      <c r="C56" s="52"/>
      <c r="D56" s="52"/>
      <c r="E56" s="52"/>
      <c r="F56" s="52"/>
      <c r="G56" s="52"/>
      <c r="H56" s="35"/>
      <c r="I56" s="35"/>
      <c r="J56" s="35"/>
      <c r="K56" s="35"/>
      <c r="L56" s="35"/>
      <c r="M56" s="35"/>
      <c r="N56" s="45"/>
      <c r="O56" s="164"/>
      <c r="P56" s="45"/>
      <c r="Q56" s="35"/>
      <c r="R56" s="35"/>
      <c r="S56" s="35"/>
      <c r="T56" s="35"/>
      <c r="U56" s="35"/>
    </row>
    <row r="57" spans="2:21">
      <c r="B57" s="35"/>
      <c r="C57" s="52"/>
      <c r="D57" s="96"/>
      <c r="E57" s="38"/>
      <c r="F57" s="38"/>
      <c r="G57" s="47"/>
      <c r="H57" s="35"/>
      <c r="I57" s="35"/>
      <c r="J57" s="35"/>
      <c r="K57" s="35"/>
      <c r="L57" s="35"/>
      <c r="M57" s="35"/>
      <c r="N57" s="45"/>
      <c r="O57" s="164"/>
      <c r="P57" s="45"/>
      <c r="Q57" s="35"/>
      <c r="R57" s="35"/>
      <c r="S57" s="35"/>
      <c r="T57" s="35"/>
      <c r="U57" s="35"/>
    </row>
    <row r="58" spans="2:21">
      <c r="B58" s="35"/>
      <c r="C58" s="52"/>
      <c r="D58" s="96"/>
      <c r="E58" s="38"/>
      <c r="F58" s="38"/>
      <c r="G58" s="47"/>
      <c r="H58" s="35"/>
      <c r="I58" s="35"/>
      <c r="J58" s="35"/>
      <c r="K58" s="35"/>
      <c r="L58" s="35"/>
      <c r="M58" s="35"/>
      <c r="N58" s="45"/>
      <c r="O58" s="164"/>
      <c r="P58" s="45"/>
      <c r="Q58" s="35"/>
      <c r="R58" s="35"/>
      <c r="S58" s="35"/>
      <c r="T58" s="35"/>
      <c r="U58" s="35"/>
    </row>
    <row r="59" spans="2:21">
      <c r="B59" s="35"/>
      <c r="C59" s="52"/>
      <c r="D59" s="96"/>
      <c r="E59" s="38"/>
      <c r="F59" s="38"/>
      <c r="G59" s="47"/>
      <c r="H59" s="35"/>
      <c r="I59" s="35"/>
      <c r="J59" s="35"/>
      <c r="K59" s="35"/>
      <c r="L59" s="35"/>
      <c r="M59" s="35"/>
      <c r="N59" s="45"/>
      <c r="O59" s="164"/>
      <c r="P59" s="45"/>
      <c r="Q59" s="35"/>
      <c r="R59" s="35"/>
      <c r="S59" s="35"/>
      <c r="T59" s="35"/>
      <c r="U59" s="35"/>
    </row>
    <row r="60" spans="2:21">
      <c r="B60" s="35"/>
      <c r="C60" s="52"/>
      <c r="D60" s="96"/>
      <c r="E60" s="38"/>
      <c r="F60" s="38"/>
      <c r="G60" s="47"/>
      <c r="H60" s="35"/>
      <c r="I60" s="35"/>
      <c r="J60" s="35"/>
      <c r="K60" s="35"/>
      <c r="L60" s="35"/>
      <c r="M60" s="35"/>
      <c r="N60" s="45"/>
      <c r="O60" s="164"/>
      <c r="P60" s="45"/>
      <c r="Q60" s="35"/>
      <c r="R60" s="35"/>
      <c r="S60" s="35"/>
      <c r="T60" s="35"/>
      <c r="U60" s="35"/>
    </row>
    <row r="61" spans="2:21">
      <c r="B61" s="35"/>
      <c r="C61" s="52"/>
      <c r="D61" s="96"/>
      <c r="E61" s="38"/>
      <c r="F61" s="38"/>
      <c r="G61" s="47"/>
      <c r="H61" s="35"/>
      <c r="I61" s="35"/>
      <c r="J61" s="35"/>
      <c r="K61" s="35"/>
      <c r="L61" s="35"/>
      <c r="M61" s="35"/>
      <c r="N61" s="45"/>
      <c r="O61" s="164"/>
      <c r="P61" s="45"/>
      <c r="Q61" s="35"/>
      <c r="R61" s="35"/>
      <c r="S61" s="35"/>
      <c r="T61" s="35"/>
      <c r="U61" s="35"/>
    </row>
    <row r="62" spans="2:21">
      <c r="B62" s="35"/>
      <c r="C62" s="52"/>
      <c r="D62" s="96"/>
      <c r="E62" s="38"/>
      <c r="F62" s="38"/>
      <c r="G62" s="47"/>
      <c r="H62" s="35"/>
      <c r="I62" s="35"/>
      <c r="J62" s="35"/>
      <c r="K62" s="35"/>
      <c r="L62" s="35"/>
      <c r="M62" s="35"/>
      <c r="N62" s="45"/>
      <c r="O62" s="164"/>
      <c r="P62" s="45"/>
      <c r="Q62" s="35"/>
      <c r="R62" s="35"/>
      <c r="S62" s="35"/>
      <c r="T62" s="35"/>
      <c r="U62" s="35"/>
    </row>
    <row r="63" spans="2:21">
      <c r="B63" s="35"/>
      <c r="C63" s="52"/>
      <c r="D63" s="96"/>
      <c r="E63" s="38"/>
      <c r="F63" s="38"/>
      <c r="G63" s="47"/>
      <c r="H63" s="35"/>
      <c r="I63" s="35"/>
      <c r="J63" s="35"/>
      <c r="K63" s="35"/>
      <c r="L63" s="35"/>
      <c r="M63" s="35"/>
      <c r="N63" s="45"/>
      <c r="O63" s="164"/>
      <c r="P63" s="45"/>
      <c r="Q63" s="35"/>
      <c r="R63" s="35"/>
      <c r="S63" s="35"/>
      <c r="T63" s="35"/>
      <c r="U63" s="35"/>
    </row>
    <row r="64" spans="2:21">
      <c r="B64" s="35"/>
      <c r="C64" s="52"/>
      <c r="D64" s="96"/>
      <c r="E64" s="38"/>
      <c r="F64" s="38"/>
      <c r="G64" s="47"/>
      <c r="H64" s="35"/>
      <c r="I64" s="35"/>
      <c r="J64" s="35"/>
      <c r="K64" s="35"/>
      <c r="L64" s="35"/>
      <c r="M64" s="35"/>
      <c r="N64" s="45"/>
      <c r="O64" s="164"/>
      <c r="P64" s="45"/>
      <c r="Q64" s="35"/>
      <c r="R64" s="35"/>
      <c r="S64" s="35"/>
      <c r="T64" s="35"/>
      <c r="U64" s="35"/>
    </row>
    <row r="65" spans="2:21">
      <c r="B65" s="35"/>
      <c r="C65" s="52"/>
      <c r="D65" s="96"/>
      <c r="E65" s="38"/>
      <c r="F65" s="38"/>
      <c r="G65" s="47"/>
      <c r="H65" s="35"/>
      <c r="I65" s="35"/>
      <c r="J65" s="35"/>
      <c r="K65" s="35"/>
      <c r="L65" s="35"/>
      <c r="M65" s="35"/>
      <c r="N65" s="45"/>
      <c r="O65" s="164"/>
      <c r="P65" s="45"/>
      <c r="Q65" s="35"/>
      <c r="R65" s="35"/>
      <c r="S65" s="35"/>
      <c r="T65" s="35"/>
      <c r="U65" s="35"/>
    </row>
    <row r="66" spans="2:21">
      <c r="B66" s="35"/>
      <c r="C66" s="52"/>
      <c r="D66" s="96"/>
      <c r="E66" s="38"/>
      <c r="F66" s="38"/>
      <c r="G66" s="47"/>
      <c r="H66" s="35"/>
      <c r="I66" s="35"/>
      <c r="J66" s="35"/>
      <c r="K66" s="35"/>
      <c r="L66" s="35"/>
      <c r="M66" s="35"/>
      <c r="N66" s="45"/>
      <c r="O66" s="164"/>
      <c r="P66" s="45"/>
      <c r="Q66" s="35"/>
      <c r="R66" s="35"/>
      <c r="S66" s="35"/>
      <c r="T66" s="35"/>
      <c r="U66" s="35"/>
    </row>
    <row r="67" spans="2:21">
      <c r="B67" s="35"/>
      <c r="C67" s="52"/>
      <c r="D67" s="96"/>
      <c r="E67" s="38"/>
      <c r="F67" s="38"/>
      <c r="G67" s="47"/>
      <c r="H67" s="35"/>
      <c r="I67" s="35"/>
      <c r="J67" s="35"/>
      <c r="K67" s="35"/>
      <c r="L67" s="35"/>
      <c r="M67" s="35"/>
      <c r="N67" s="45"/>
      <c r="O67" s="164"/>
      <c r="P67" s="45"/>
      <c r="Q67" s="35"/>
      <c r="R67" s="35"/>
      <c r="S67" s="35"/>
      <c r="T67" s="35"/>
      <c r="U67" s="35"/>
    </row>
    <row r="68" spans="2:21">
      <c r="B68" s="35"/>
      <c r="C68" s="52"/>
      <c r="D68" s="96"/>
      <c r="E68" s="38"/>
      <c r="F68" s="38"/>
      <c r="G68" s="47"/>
      <c r="H68" s="35"/>
      <c r="I68" s="35"/>
      <c r="J68" s="35"/>
      <c r="K68" s="35"/>
      <c r="L68" s="35"/>
      <c r="M68" s="35"/>
      <c r="N68" s="45"/>
      <c r="O68" s="164"/>
      <c r="P68" s="45"/>
      <c r="Q68" s="35"/>
      <c r="R68" s="35"/>
      <c r="S68" s="35"/>
      <c r="T68" s="35"/>
      <c r="U68" s="35"/>
    </row>
    <row r="69" spans="2:21">
      <c r="B69" s="35"/>
      <c r="C69" s="52"/>
      <c r="D69" s="96"/>
      <c r="E69" s="38"/>
      <c r="F69" s="38"/>
      <c r="G69" s="47"/>
      <c r="H69" s="35"/>
      <c r="I69" s="35"/>
      <c r="J69" s="35"/>
      <c r="K69" s="35"/>
      <c r="L69" s="35"/>
      <c r="M69" s="35"/>
      <c r="N69" s="45"/>
      <c r="O69" s="164"/>
      <c r="P69" s="45"/>
      <c r="Q69" s="35"/>
      <c r="R69" s="35"/>
      <c r="S69" s="35"/>
      <c r="T69" s="35"/>
      <c r="U69" s="35"/>
    </row>
    <row r="70" spans="2:21">
      <c r="B70" s="35"/>
      <c r="C70" s="52"/>
      <c r="D70" s="96"/>
      <c r="E70" s="38"/>
      <c r="F70" s="38"/>
      <c r="G70" s="47"/>
      <c r="H70" s="35"/>
      <c r="I70" s="35"/>
      <c r="J70" s="35"/>
      <c r="K70" s="35"/>
      <c r="L70" s="35"/>
      <c r="M70" s="35"/>
      <c r="N70" s="45"/>
      <c r="O70" s="164"/>
      <c r="P70" s="45"/>
      <c r="Q70" s="35"/>
      <c r="R70" s="35"/>
      <c r="S70" s="35"/>
      <c r="T70" s="35"/>
      <c r="U70" s="35"/>
    </row>
    <row r="71" spans="2:21">
      <c r="B71" s="35"/>
      <c r="C71" s="52"/>
      <c r="D71" s="96"/>
      <c r="E71" s="38"/>
      <c r="F71" s="38"/>
      <c r="G71" s="47"/>
      <c r="H71" s="35"/>
      <c r="I71" s="35"/>
      <c r="J71" s="35"/>
      <c r="K71" s="35"/>
      <c r="L71" s="35"/>
      <c r="M71" s="35"/>
      <c r="N71" s="45"/>
      <c r="O71" s="164"/>
      <c r="P71" s="45"/>
      <c r="Q71" s="35"/>
      <c r="R71" s="35"/>
      <c r="S71" s="35"/>
      <c r="T71" s="35"/>
      <c r="U71" s="35"/>
    </row>
    <row r="72" spans="2:21">
      <c r="B72" s="35"/>
      <c r="C72" s="52"/>
      <c r="D72" s="96"/>
      <c r="E72" s="38"/>
      <c r="F72" s="38"/>
      <c r="G72" s="47"/>
      <c r="H72" s="35"/>
      <c r="I72" s="35"/>
      <c r="J72" s="35"/>
      <c r="K72" s="35"/>
      <c r="L72" s="35"/>
      <c r="M72" s="35"/>
      <c r="N72" s="45"/>
      <c r="O72" s="164"/>
      <c r="P72" s="45"/>
      <c r="Q72" s="35"/>
      <c r="R72" s="35"/>
      <c r="S72" s="35"/>
      <c r="T72" s="35"/>
      <c r="U72" s="35"/>
    </row>
    <row r="73" spans="2:21">
      <c r="B73" s="35"/>
      <c r="C73" s="52"/>
      <c r="D73" s="96"/>
      <c r="E73" s="38"/>
      <c r="F73" s="38"/>
      <c r="G73" s="47"/>
      <c r="H73" s="35"/>
      <c r="I73" s="35"/>
      <c r="J73" s="35"/>
      <c r="K73" s="35"/>
      <c r="L73" s="35"/>
      <c r="M73" s="35"/>
      <c r="N73" s="45"/>
      <c r="O73" s="164"/>
      <c r="P73" s="45"/>
      <c r="Q73" s="35"/>
      <c r="R73" s="35"/>
      <c r="S73" s="35"/>
      <c r="T73" s="35"/>
      <c r="U73" s="35"/>
    </row>
    <row r="74" spans="2:21">
      <c r="B74" s="35"/>
      <c r="C74" s="52"/>
      <c r="D74" s="96"/>
      <c r="E74" s="38"/>
      <c r="F74" s="38"/>
      <c r="G74" s="47"/>
      <c r="H74" s="35"/>
      <c r="I74" s="35"/>
      <c r="J74" s="35"/>
      <c r="K74" s="35"/>
      <c r="L74" s="35"/>
      <c r="M74" s="35"/>
      <c r="N74" s="35"/>
      <c r="O74" s="164"/>
      <c r="P74" s="45"/>
      <c r="Q74" s="35"/>
      <c r="R74" s="35"/>
      <c r="S74" s="35"/>
      <c r="T74" s="35"/>
      <c r="U74" s="35"/>
    </row>
    <row r="75" spans="2:21">
      <c r="B75" s="35"/>
      <c r="C75" s="52"/>
      <c r="D75" s="96"/>
      <c r="E75" s="38"/>
      <c r="F75" s="52"/>
      <c r="G75" s="52"/>
      <c r="H75" s="35"/>
      <c r="I75" s="35"/>
      <c r="J75" s="35"/>
      <c r="K75" s="35"/>
      <c r="L75" s="45"/>
      <c r="M75" s="45"/>
      <c r="N75" s="45"/>
      <c r="O75" s="164"/>
      <c r="P75" s="45"/>
      <c r="Q75" s="35"/>
      <c r="R75" s="35"/>
      <c r="S75" s="35"/>
      <c r="T75" s="35"/>
      <c r="U75" s="35"/>
    </row>
    <row r="76" spans="2:21"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45"/>
      <c r="M76" s="45"/>
      <c r="N76" s="45"/>
      <c r="O76" s="164"/>
      <c r="P76" s="45"/>
      <c r="Q76" s="35"/>
      <c r="R76" s="35"/>
      <c r="S76" s="35"/>
      <c r="T76" s="35"/>
      <c r="U76" s="35"/>
    </row>
    <row r="77" spans="2:21">
      <c r="B77" s="5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</row>
    <row r="78" spans="2:21"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</row>
    <row r="79" spans="2:21">
      <c r="B79" s="4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45"/>
      <c r="O79" s="164"/>
      <c r="P79" s="45"/>
      <c r="Q79" s="35"/>
      <c r="R79" s="35"/>
      <c r="S79" s="35"/>
      <c r="T79" s="35"/>
      <c r="U79" s="35"/>
    </row>
    <row r="80" spans="2:21">
      <c r="B80" s="35"/>
      <c r="C80" s="52"/>
      <c r="D80" s="52"/>
      <c r="E80" s="52"/>
      <c r="F80" s="52"/>
      <c r="G80" s="52"/>
      <c r="H80" s="35"/>
      <c r="I80" s="35"/>
      <c r="J80" s="35"/>
      <c r="K80" s="35"/>
      <c r="L80" s="35"/>
      <c r="M80" s="35"/>
      <c r="N80" s="45"/>
      <c r="O80" s="164"/>
      <c r="P80" s="45"/>
      <c r="Q80" s="35"/>
      <c r="R80" s="35"/>
      <c r="S80" s="35"/>
      <c r="T80" s="35"/>
      <c r="U80" s="35"/>
    </row>
    <row r="81" spans="2:21">
      <c r="B81" s="35"/>
      <c r="C81" s="52"/>
      <c r="D81" s="96"/>
      <c r="E81" s="38"/>
      <c r="F81" s="38"/>
      <c r="G81" s="47"/>
      <c r="H81" s="35"/>
      <c r="I81" s="35"/>
      <c r="J81" s="35"/>
      <c r="K81" s="35"/>
      <c r="L81" s="35"/>
      <c r="M81" s="35"/>
      <c r="N81" s="45"/>
      <c r="O81" s="164"/>
      <c r="P81" s="45"/>
      <c r="Q81" s="35"/>
      <c r="R81" s="35"/>
      <c r="S81" s="35"/>
      <c r="T81" s="35"/>
      <c r="U81" s="35"/>
    </row>
    <row r="82" spans="2:21">
      <c r="B82" s="35"/>
      <c r="C82" s="52"/>
      <c r="D82" s="96"/>
      <c r="E82" s="38"/>
      <c r="F82" s="38"/>
      <c r="G82" s="47"/>
      <c r="H82" s="35"/>
      <c r="I82" s="35"/>
      <c r="J82" s="35"/>
      <c r="K82" s="35"/>
      <c r="L82" s="35"/>
      <c r="M82" s="35"/>
      <c r="N82" s="45"/>
      <c r="O82" s="164"/>
      <c r="P82" s="45"/>
      <c r="Q82" s="35"/>
      <c r="R82" s="35"/>
      <c r="S82" s="35"/>
      <c r="T82" s="35"/>
      <c r="U82" s="35"/>
    </row>
    <row r="83" spans="2:21">
      <c r="B83" s="35"/>
      <c r="C83" s="52"/>
      <c r="D83" s="96"/>
      <c r="E83" s="38"/>
      <c r="F83" s="38"/>
      <c r="G83" s="47"/>
      <c r="H83" s="35"/>
      <c r="I83" s="35"/>
      <c r="J83" s="35"/>
      <c r="K83" s="35"/>
      <c r="L83" s="35"/>
      <c r="M83" s="35"/>
      <c r="N83" s="45"/>
      <c r="O83" s="164"/>
      <c r="P83" s="45"/>
      <c r="Q83" s="35"/>
      <c r="R83" s="35"/>
      <c r="S83" s="35"/>
      <c r="T83" s="35"/>
      <c r="U83" s="35"/>
    </row>
    <row r="84" spans="2:21">
      <c r="B84" s="35"/>
      <c r="C84" s="52"/>
      <c r="D84" s="96"/>
      <c r="E84" s="38"/>
      <c r="F84" s="38"/>
      <c r="G84" s="47"/>
      <c r="H84" s="35"/>
      <c r="I84" s="35"/>
      <c r="J84" s="35"/>
      <c r="K84" s="35"/>
      <c r="L84" s="35"/>
      <c r="M84" s="35"/>
      <c r="N84" s="45"/>
      <c r="O84" s="164"/>
      <c r="P84" s="45"/>
      <c r="Q84" s="35"/>
      <c r="R84" s="35"/>
      <c r="S84" s="35"/>
      <c r="T84" s="35"/>
      <c r="U84" s="35"/>
    </row>
    <row r="85" spans="2:21">
      <c r="B85" s="35"/>
      <c r="C85" s="52"/>
      <c r="D85" s="96"/>
      <c r="E85" s="38"/>
      <c r="F85" s="38"/>
      <c r="G85" s="47"/>
      <c r="H85" s="35"/>
      <c r="I85" s="35"/>
      <c r="J85" s="35"/>
      <c r="K85" s="35"/>
      <c r="L85" s="35"/>
      <c r="M85" s="35"/>
      <c r="N85" s="45"/>
      <c r="O85" s="164"/>
      <c r="P85" s="45"/>
      <c r="Q85" s="35"/>
      <c r="R85" s="35"/>
      <c r="S85" s="35"/>
      <c r="T85" s="35"/>
      <c r="U85" s="35"/>
    </row>
    <row r="86" spans="2:21">
      <c r="B86" s="35"/>
      <c r="C86" s="52"/>
      <c r="D86" s="96"/>
      <c r="E86" s="38"/>
      <c r="F86" s="38"/>
      <c r="G86" s="47"/>
      <c r="H86" s="35"/>
      <c r="I86" s="35"/>
      <c r="J86" s="35"/>
      <c r="K86" s="35"/>
      <c r="L86" s="35"/>
      <c r="M86" s="35"/>
      <c r="N86" s="45"/>
      <c r="O86" s="164"/>
      <c r="P86" s="45"/>
      <c r="Q86" s="35"/>
      <c r="R86" s="35"/>
      <c r="S86" s="35"/>
      <c r="T86" s="35"/>
      <c r="U86" s="35"/>
    </row>
    <row r="87" spans="2:21">
      <c r="B87" s="35"/>
      <c r="C87" s="52"/>
      <c r="D87" s="96"/>
      <c r="E87" s="38"/>
      <c r="F87" s="38"/>
      <c r="G87" s="47"/>
      <c r="H87" s="35"/>
      <c r="I87" s="35"/>
      <c r="J87" s="35"/>
      <c r="K87" s="35"/>
      <c r="L87" s="35"/>
      <c r="M87" s="35"/>
      <c r="N87" s="45"/>
      <c r="O87" s="164"/>
      <c r="P87" s="45"/>
      <c r="Q87" s="35"/>
      <c r="R87" s="35"/>
      <c r="S87" s="35"/>
      <c r="T87" s="35"/>
      <c r="U87" s="35"/>
    </row>
    <row r="88" spans="2:21">
      <c r="B88" s="35"/>
      <c r="C88" s="52"/>
      <c r="D88" s="96"/>
      <c r="E88" s="38"/>
      <c r="F88" s="38"/>
      <c r="G88" s="47"/>
      <c r="H88" s="35"/>
      <c r="I88" s="35"/>
      <c r="J88" s="35"/>
      <c r="K88" s="35"/>
      <c r="L88" s="35"/>
      <c r="M88" s="35"/>
      <c r="N88" s="45"/>
      <c r="O88" s="164"/>
      <c r="P88" s="45"/>
      <c r="Q88" s="35"/>
      <c r="R88" s="35"/>
      <c r="S88" s="35"/>
      <c r="T88" s="35"/>
      <c r="U88" s="35"/>
    </row>
    <row r="89" spans="2:21">
      <c r="B89" s="35"/>
      <c r="C89" s="52"/>
      <c r="D89" s="96"/>
      <c r="E89" s="38"/>
      <c r="F89" s="38"/>
      <c r="G89" s="47"/>
      <c r="H89" s="35"/>
      <c r="I89" s="35"/>
      <c r="J89" s="35"/>
      <c r="K89" s="35"/>
      <c r="L89" s="35"/>
      <c r="M89" s="35"/>
      <c r="N89" s="45"/>
      <c r="O89" s="164"/>
      <c r="P89" s="45"/>
      <c r="Q89" s="35"/>
      <c r="R89" s="35"/>
      <c r="S89" s="35"/>
      <c r="T89" s="35"/>
      <c r="U89" s="35"/>
    </row>
    <row r="90" spans="2:21">
      <c r="B90" s="35"/>
      <c r="C90" s="52"/>
      <c r="D90" s="96"/>
      <c r="E90" s="38"/>
      <c r="F90" s="38"/>
      <c r="G90" s="47"/>
      <c r="H90" s="35"/>
      <c r="I90" s="35"/>
      <c r="J90" s="35"/>
      <c r="K90" s="35"/>
      <c r="L90" s="35"/>
      <c r="M90" s="35"/>
      <c r="N90" s="45"/>
      <c r="O90" s="164"/>
      <c r="P90" s="45"/>
      <c r="Q90" s="35"/>
      <c r="R90" s="35"/>
      <c r="S90" s="35"/>
      <c r="T90" s="35"/>
      <c r="U90" s="35"/>
    </row>
    <row r="91" spans="2:21">
      <c r="B91" s="35"/>
      <c r="C91" s="52"/>
      <c r="D91" s="96"/>
      <c r="E91" s="38"/>
      <c r="F91" s="38"/>
      <c r="G91" s="47"/>
      <c r="H91" s="35"/>
      <c r="I91" s="35"/>
      <c r="J91" s="35"/>
      <c r="K91" s="35"/>
      <c r="L91" s="35"/>
      <c r="M91" s="35"/>
      <c r="N91" s="45"/>
      <c r="O91" s="164"/>
      <c r="P91" s="45"/>
      <c r="Q91" s="35"/>
      <c r="R91" s="35"/>
      <c r="S91" s="35"/>
      <c r="T91" s="35"/>
      <c r="U91" s="35"/>
    </row>
    <row r="92" spans="2:21">
      <c r="B92" s="35"/>
      <c r="C92" s="52"/>
      <c r="D92" s="96"/>
      <c r="E92" s="38"/>
      <c r="F92" s="38"/>
      <c r="G92" s="47"/>
      <c r="H92" s="35"/>
      <c r="I92" s="35"/>
      <c r="J92" s="35"/>
      <c r="K92" s="35"/>
      <c r="L92" s="35"/>
      <c r="M92" s="35"/>
      <c r="N92" s="45"/>
      <c r="O92" s="164"/>
      <c r="P92" s="45"/>
      <c r="Q92" s="35"/>
      <c r="R92" s="35"/>
      <c r="S92" s="35"/>
      <c r="T92" s="35"/>
      <c r="U92" s="35"/>
    </row>
    <row r="93" spans="2:21">
      <c r="B93" s="35"/>
      <c r="C93" s="52"/>
      <c r="D93" s="96"/>
      <c r="E93" s="38"/>
      <c r="F93" s="38"/>
      <c r="G93" s="47"/>
      <c r="H93" s="35"/>
      <c r="I93" s="35"/>
      <c r="J93" s="35"/>
      <c r="K93" s="35"/>
      <c r="L93" s="35"/>
      <c r="M93" s="35"/>
      <c r="N93" s="45"/>
      <c r="O93" s="164"/>
      <c r="P93" s="45"/>
      <c r="Q93" s="35"/>
      <c r="R93" s="35"/>
      <c r="S93" s="35"/>
      <c r="T93" s="35"/>
      <c r="U93" s="35"/>
    </row>
    <row r="94" spans="2:21">
      <c r="B94" s="35"/>
      <c r="C94" s="52"/>
      <c r="D94" s="96"/>
      <c r="E94" s="38"/>
      <c r="F94" s="38"/>
      <c r="G94" s="47"/>
      <c r="H94" s="35"/>
      <c r="I94" s="35"/>
      <c r="J94" s="35"/>
      <c r="K94" s="35"/>
      <c r="L94" s="35"/>
      <c r="M94" s="35"/>
      <c r="N94" s="45"/>
      <c r="O94" s="164"/>
      <c r="P94" s="45"/>
      <c r="Q94" s="35"/>
      <c r="R94" s="35"/>
      <c r="S94" s="35"/>
      <c r="T94" s="35"/>
      <c r="U94" s="35"/>
    </row>
    <row r="95" spans="2:21">
      <c r="B95" s="35"/>
      <c r="C95" s="52"/>
      <c r="D95" s="96"/>
      <c r="E95" s="38"/>
      <c r="F95" s="38"/>
      <c r="G95" s="47"/>
      <c r="H95" s="35"/>
      <c r="I95" s="35"/>
      <c r="J95" s="35"/>
      <c r="K95" s="35"/>
      <c r="L95" s="35"/>
      <c r="M95" s="35"/>
      <c r="N95" s="45"/>
      <c r="O95" s="164"/>
      <c r="P95" s="45"/>
      <c r="Q95" s="35"/>
      <c r="R95" s="35"/>
      <c r="S95" s="35"/>
      <c r="T95" s="35"/>
      <c r="U95" s="35"/>
    </row>
    <row r="96" spans="2:21">
      <c r="B96" s="35"/>
      <c r="C96" s="52"/>
      <c r="D96" s="96"/>
      <c r="E96" s="38"/>
      <c r="F96" s="38"/>
      <c r="G96" s="47"/>
      <c r="H96" s="35"/>
      <c r="I96" s="35"/>
      <c r="J96" s="35"/>
      <c r="K96" s="35"/>
      <c r="L96" s="35"/>
      <c r="M96" s="35"/>
      <c r="N96" s="45"/>
      <c r="O96" s="164"/>
      <c r="P96" s="45"/>
      <c r="Q96" s="35"/>
      <c r="R96" s="35"/>
      <c r="S96" s="35"/>
      <c r="T96" s="35"/>
      <c r="U96" s="35"/>
    </row>
    <row r="97" spans="2:21">
      <c r="B97" s="35"/>
      <c r="C97" s="52"/>
      <c r="D97" s="96"/>
      <c r="E97" s="38"/>
      <c r="F97" s="38"/>
      <c r="G97" s="47"/>
      <c r="H97" s="35"/>
      <c r="I97" s="35"/>
      <c r="J97" s="35"/>
      <c r="K97" s="35"/>
      <c r="L97" s="35"/>
      <c r="M97" s="35"/>
      <c r="N97" s="45"/>
      <c r="O97" s="164"/>
      <c r="P97" s="45"/>
      <c r="Q97" s="35"/>
      <c r="R97" s="35"/>
      <c r="S97" s="35"/>
      <c r="T97" s="35"/>
      <c r="U97" s="35"/>
    </row>
    <row r="98" spans="2:21">
      <c r="B98" s="35"/>
      <c r="C98" s="52"/>
      <c r="D98" s="96"/>
      <c r="E98" s="38"/>
      <c r="F98" s="38"/>
      <c r="G98" s="47"/>
      <c r="H98" s="35"/>
      <c r="I98" s="35"/>
      <c r="J98" s="35"/>
      <c r="K98" s="35"/>
      <c r="L98" s="35"/>
      <c r="M98" s="35"/>
      <c r="N98" s="45"/>
      <c r="O98" s="164"/>
      <c r="P98" s="45"/>
      <c r="Q98" s="35"/>
      <c r="R98" s="35"/>
      <c r="S98" s="35"/>
      <c r="T98" s="35"/>
      <c r="U98" s="35"/>
    </row>
    <row r="99" spans="2:21">
      <c r="B99" s="35"/>
      <c r="C99" s="52"/>
      <c r="D99" s="96"/>
      <c r="E99" s="38"/>
      <c r="F99" s="52"/>
      <c r="G99" s="52"/>
      <c r="H99" s="35"/>
      <c r="I99" s="35"/>
      <c r="J99" s="35"/>
      <c r="K99" s="35"/>
      <c r="L99" s="35"/>
      <c r="M99" s="35"/>
      <c r="N99" s="35"/>
      <c r="O99" s="164"/>
      <c r="P99" s="45"/>
      <c r="Q99" s="35"/>
      <c r="R99" s="35"/>
      <c r="S99" s="35"/>
      <c r="T99" s="35"/>
      <c r="U99" s="35"/>
    </row>
    <row r="100" spans="2:21">
      <c r="B100" s="44"/>
      <c r="C100" s="35"/>
      <c r="D100" s="35"/>
      <c r="E100" s="35"/>
      <c r="F100" s="45"/>
      <c r="G100" s="45"/>
      <c r="H100" s="35"/>
      <c r="I100" s="35"/>
      <c r="J100" s="35"/>
      <c r="K100" s="35"/>
      <c r="L100" s="45"/>
      <c r="M100" s="45"/>
      <c r="N100" s="45"/>
      <c r="O100" s="164"/>
      <c r="P100" s="45"/>
      <c r="Q100" s="35"/>
      <c r="R100" s="35"/>
      <c r="S100" s="35"/>
      <c r="T100" s="35"/>
      <c r="U100" s="35"/>
    </row>
    <row r="101" spans="2:21"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45"/>
      <c r="M101" s="45"/>
      <c r="N101" s="45"/>
      <c r="O101" s="164"/>
      <c r="P101" s="45"/>
      <c r="Q101" s="35"/>
      <c r="R101" s="35"/>
      <c r="S101" s="35"/>
      <c r="T101" s="35"/>
      <c r="U101" s="35"/>
    </row>
    <row r="102" spans="2:21">
      <c r="B102" s="5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</row>
    <row r="103" spans="2:21"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</row>
    <row r="104" spans="2:21">
      <c r="B104" s="4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</row>
    <row r="105" spans="2:21">
      <c r="B105" s="35"/>
      <c r="C105" s="35"/>
      <c r="D105" s="35"/>
      <c r="E105" s="35"/>
      <c r="F105" s="35"/>
      <c r="G105" s="35"/>
      <c r="H105" s="38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</row>
    <row r="106" spans="2:21">
      <c r="B106" s="35"/>
      <c r="C106" s="52"/>
      <c r="D106" s="52"/>
      <c r="E106" s="38"/>
      <c r="F106" s="38"/>
      <c r="G106" s="47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</row>
    <row r="107" spans="2:21">
      <c r="B107" s="35"/>
      <c r="C107" s="52"/>
      <c r="D107" s="52"/>
      <c r="E107" s="38"/>
      <c r="F107" s="38"/>
      <c r="G107" s="47"/>
      <c r="H107" s="38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</row>
    <row r="108" spans="2:21">
      <c r="B108" s="35"/>
      <c r="C108" s="52"/>
      <c r="D108" s="52"/>
      <c r="E108" s="38"/>
      <c r="F108" s="38"/>
      <c r="G108" s="47"/>
      <c r="H108" s="38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</row>
    <row r="109" spans="2:21">
      <c r="B109" s="35"/>
      <c r="C109" s="52"/>
      <c r="D109" s="52"/>
      <c r="E109" s="38"/>
      <c r="F109" s="38"/>
      <c r="G109" s="47"/>
      <c r="H109" s="38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</row>
    <row r="110" spans="2:21">
      <c r="B110" s="35"/>
      <c r="C110" s="52"/>
      <c r="D110" s="52"/>
      <c r="E110" s="38"/>
      <c r="F110" s="38"/>
      <c r="G110" s="47"/>
      <c r="H110" s="38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</row>
    <row r="111" spans="2:21">
      <c r="B111" s="35"/>
      <c r="C111" s="52"/>
      <c r="D111" s="52"/>
      <c r="E111" s="38"/>
      <c r="F111" s="38"/>
      <c r="G111" s="47"/>
      <c r="H111" s="38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</row>
    <row r="112" spans="2:21">
      <c r="B112" s="35"/>
      <c r="C112" s="52"/>
      <c r="D112" s="52"/>
      <c r="E112" s="38"/>
      <c r="F112" s="38"/>
      <c r="G112" s="47"/>
      <c r="H112" s="38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</row>
    <row r="113" spans="2:21">
      <c r="B113" s="35"/>
      <c r="C113" s="52"/>
      <c r="D113" s="52"/>
      <c r="E113" s="38"/>
      <c r="F113" s="38"/>
      <c r="G113" s="47"/>
      <c r="H113" s="38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</row>
    <row r="114" spans="2:21">
      <c r="B114" s="35"/>
      <c r="C114" s="52"/>
      <c r="D114" s="52"/>
      <c r="E114" s="38"/>
      <c r="F114" s="38"/>
      <c r="G114" s="47"/>
      <c r="H114" s="38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</row>
    <row r="115" spans="2:21">
      <c r="B115" s="35"/>
      <c r="C115" s="52"/>
      <c r="D115" s="52"/>
      <c r="E115" s="38"/>
      <c r="F115" s="38"/>
      <c r="G115" s="47"/>
      <c r="H115" s="38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</row>
    <row r="116" spans="2:21">
      <c r="B116" s="35"/>
      <c r="C116" s="52"/>
      <c r="D116" s="52"/>
      <c r="E116" s="38"/>
      <c r="F116" s="38"/>
      <c r="G116" s="47"/>
      <c r="H116" s="38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</row>
    <row r="117" spans="2:21">
      <c r="B117" s="35"/>
      <c r="C117" s="52"/>
      <c r="D117" s="52"/>
      <c r="E117" s="38"/>
      <c r="F117" s="38"/>
      <c r="G117" s="47"/>
      <c r="H117" s="38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</row>
    <row r="118" spans="2:21">
      <c r="B118" s="35"/>
      <c r="C118" s="52"/>
      <c r="D118" s="52"/>
      <c r="E118" s="38"/>
      <c r="F118" s="38"/>
      <c r="G118" s="47"/>
      <c r="H118" s="38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</row>
    <row r="119" spans="2:21">
      <c r="B119" s="35"/>
      <c r="C119" s="52"/>
      <c r="D119" s="52"/>
      <c r="E119" s="38"/>
      <c r="F119" s="38"/>
      <c r="G119" s="47"/>
      <c r="H119" s="38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</row>
    <row r="120" spans="2:21">
      <c r="B120" s="35"/>
      <c r="C120" s="52"/>
      <c r="D120" s="52"/>
      <c r="E120" s="38"/>
      <c r="F120" s="38"/>
      <c r="G120" s="47"/>
      <c r="H120" s="38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</row>
    <row r="121" spans="2:21">
      <c r="B121" s="35"/>
      <c r="C121" s="52"/>
      <c r="D121" s="52"/>
      <c r="E121" s="38"/>
      <c r="F121" s="38"/>
      <c r="G121" s="47"/>
      <c r="H121" s="38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</row>
    <row r="122" spans="2:21">
      <c r="B122" s="35"/>
      <c r="C122" s="52"/>
      <c r="D122" s="52"/>
      <c r="E122" s="38"/>
      <c r="F122" s="38"/>
      <c r="G122" s="47"/>
      <c r="H122" s="38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</row>
    <row r="123" spans="2:21">
      <c r="B123" s="35"/>
      <c r="C123" s="52"/>
      <c r="D123" s="52"/>
      <c r="E123" s="38"/>
      <c r="F123" s="38"/>
      <c r="G123" s="47"/>
      <c r="H123" s="38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</row>
    <row r="124" spans="2:21">
      <c r="B124" s="35"/>
      <c r="C124" s="52"/>
      <c r="D124" s="52"/>
      <c r="E124" s="52"/>
      <c r="F124" s="52"/>
      <c r="G124" s="52"/>
      <c r="H124" s="38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</row>
    <row r="125" spans="2:21">
      <c r="B125" s="44"/>
      <c r="C125" s="35"/>
      <c r="D125" s="35"/>
      <c r="E125" s="35"/>
      <c r="F125" s="45"/>
      <c r="G125" s="4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</row>
    <row r="126" spans="2:21"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</row>
    <row r="127" spans="2:21">
      <c r="B127" s="35"/>
      <c r="C127" s="35"/>
      <c r="D127" s="35"/>
      <c r="E127" s="35"/>
      <c r="F127" s="46"/>
      <c r="G127" s="47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</row>
    <row r="128" spans="2:21">
      <c r="B128" s="5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</row>
    <row r="129" spans="2:21"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</row>
    <row r="130" spans="2:21">
      <c r="B130" s="44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</row>
    <row r="131" spans="2:21"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</row>
    <row r="132" spans="2:21">
      <c r="B132" s="35"/>
      <c r="C132" s="52"/>
      <c r="D132" s="52"/>
      <c r="E132" s="38"/>
      <c r="F132" s="38"/>
      <c r="G132" s="47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</row>
    <row r="133" spans="2:21">
      <c r="B133" s="35"/>
      <c r="C133" s="52"/>
      <c r="D133" s="52"/>
      <c r="E133" s="38"/>
      <c r="F133" s="38"/>
      <c r="G133" s="47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</row>
    <row r="134" spans="2:21">
      <c r="B134" s="35"/>
      <c r="C134" s="52"/>
      <c r="D134" s="52"/>
      <c r="E134" s="38"/>
      <c r="F134" s="38"/>
      <c r="G134" s="47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</row>
    <row r="135" spans="2:21">
      <c r="B135" s="35"/>
      <c r="C135" s="52"/>
      <c r="D135" s="52"/>
      <c r="E135" s="38"/>
      <c r="F135" s="38"/>
      <c r="G135" s="47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</row>
    <row r="136" spans="2:21">
      <c r="B136" s="35"/>
      <c r="C136" s="52"/>
      <c r="D136" s="52"/>
      <c r="E136" s="38"/>
      <c r="F136" s="38"/>
      <c r="G136" s="47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</row>
    <row r="137" spans="2:21">
      <c r="B137" s="35"/>
      <c r="C137" s="52"/>
      <c r="D137" s="52"/>
      <c r="E137" s="38"/>
      <c r="F137" s="38"/>
      <c r="G137" s="47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</row>
    <row r="138" spans="2:21">
      <c r="B138" s="35"/>
      <c r="C138" s="52"/>
      <c r="D138" s="52"/>
      <c r="E138" s="38"/>
      <c r="F138" s="38"/>
      <c r="G138" s="47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</row>
    <row r="139" spans="2:21">
      <c r="B139" s="35"/>
      <c r="C139" s="52"/>
      <c r="D139" s="52"/>
      <c r="E139" s="38"/>
      <c r="F139" s="38"/>
      <c r="G139" s="47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</row>
    <row r="140" spans="2:21">
      <c r="B140" s="35"/>
      <c r="C140" s="52"/>
      <c r="D140" s="52"/>
      <c r="E140" s="38"/>
      <c r="F140" s="38"/>
      <c r="G140" s="47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</row>
    <row r="141" spans="2:21">
      <c r="B141" s="35"/>
      <c r="C141" s="52"/>
      <c r="D141" s="52"/>
      <c r="E141" s="38"/>
      <c r="F141" s="38"/>
      <c r="G141" s="47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</row>
    <row r="142" spans="2:21">
      <c r="B142" s="35"/>
      <c r="C142" s="52"/>
      <c r="D142" s="52"/>
      <c r="E142" s="38"/>
      <c r="F142" s="38"/>
      <c r="G142" s="47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</row>
    <row r="143" spans="2:21">
      <c r="B143" s="35"/>
      <c r="C143" s="52"/>
      <c r="D143" s="52"/>
      <c r="E143" s="38"/>
      <c r="F143" s="38"/>
      <c r="G143" s="47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</row>
    <row r="144" spans="2:21">
      <c r="B144" s="35"/>
      <c r="C144" s="52"/>
      <c r="D144" s="52"/>
      <c r="E144" s="38"/>
      <c r="F144" s="38"/>
      <c r="G144" s="47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</row>
    <row r="145" spans="2:21">
      <c r="B145" s="35"/>
      <c r="C145" s="52"/>
      <c r="D145" s="52"/>
      <c r="E145" s="38"/>
      <c r="F145" s="38"/>
      <c r="G145" s="47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</row>
    <row r="146" spans="2:21">
      <c r="B146" s="35"/>
      <c r="C146" s="52"/>
      <c r="D146" s="52"/>
      <c r="E146" s="38"/>
      <c r="F146" s="38"/>
      <c r="G146" s="47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</row>
    <row r="147" spans="2:21">
      <c r="B147" s="35"/>
      <c r="C147" s="52"/>
      <c r="D147" s="52"/>
      <c r="E147" s="38"/>
      <c r="F147" s="38"/>
      <c r="G147" s="47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</row>
    <row r="148" spans="2:21">
      <c r="B148" s="35"/>
      <c r="C148" s="52"/>
      <c r="D148" s="52"/>
      <c r="E148" s="38"/>
      <c r="F148" s="38"/>
      <c r="G148" s="47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</row>
    <row r="149" spans="2:21">
      <c r="B149" s="35"/>
      <c r="C149" s="52"/>
      <c r="D149" s="52"/>
      <c r="E149" s="38"/>
      <c r="F149" s="38"/>
      <c r="G149" s="47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</row>
    <row r="150" spans="2:21">
      <c r="B150" s="35"/>
      <c r="C150" s="52"/>
      <c r="D150" s="52"/>
      <c r="E150" s="52"/>
      <c r="F150" s="52"/>
      <c r="G150" s="52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</row>
    <row r="151" spans="2:21">
      <c r="B151" s="44"/>
      <c r="C151" s="35"/>
      <c r="D151" s="35"/>
      <c r="E151" s="35"/>
      <c r="F151" s="45"/>
      <c r="G151" s="4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</row>
    <row r="152" spans="2:21">
      <c r="B152" s="5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</row>
    <row r="153" spans="2:21"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</row>
    <row r="154" spans="2:21">
      <c r="B154" s="44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</row>
    <row r="155" spans="2:21"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</row>
    <row r="156" spans="2:21">
      <c r="B156" s="35"/>
      <c r="C156" s="52"/>
      <c r="D156" s="52"/>
      <c r="E156" s="38"/>
      <c r="F156" s="38"/>
      <c r="G156" s="47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</row>
    <row r="157" spans="2:21">
      <c r="B157" s="35"/>
      <c r="C157" s="52"/>
      <c r="D157" s="52"/>
      <c r="E157" s="38"/>
      <c r="F157" s="38"/>
      <c r="G157" s="47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</row>
    <row r="158" spans="2:21">
      <c r="B158" s="35"/>
      <c r="C158" s="52"/>
      <c r="D158" s="52"/>
      <c r="E158" s="38"/>
      <c r="F158" s="38"/>
      <c r="G158" s="47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</row>
    <row r="159" spans="2:21">
      <c r="B159" s="35"/>
      <c r="C159" s="52"/>
      <c r="D159" s="52"/>
      <c r="E159" s="38"/>
      <c r="F159" s="38"/>
      <c r="G159" s="47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</row>
    <row r="160" spans="2:21">
      <c r="B160" s="35"/>
      <c r="C160" s="52"/>
      <c r="D160" s="52"/>
      <c r="E160" s="38"/>
      <c r="F160" s="38"/>
      <c r="G160" s="47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</row>
    <row r="161" spans="2:21">
      <c r="B161" s="35"/>
      <c r="C161" s="52"/>
      <c r="D161" s="52"/>
      <c r="E161" s="38"/>
      <c r="F161" s="38"/>
      <c r="G161" s="47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</row>
    <row r="162" spans="2:21">
      <c r="B162" s="35"/>
      <c r="C162" s="52"/>
      <c r="D162" s="52"/>
      <c r="E162" s="38"/>
      <c r="F162" s="38"/>
      <c r="G162" s="47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</row>
    <row r="163" spans="2:21">
      <c r="B163" s="35"/>
      <c r="C163" s="52"/>
      <c r="D163" s="52"/>
      <c r="E163" s="38"/>
      <c r="F163" s="38"/>
      <c r="G163" s="47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</row>
    <row r="164" spans="2:21">
      <c r="B164" s="35"/>
      <c r="C164" s="52"/>
      <c r="D164" s="52"/>
      <c r="E164" s="38"/>
      <c r="F164" s="38"/>
      <c r="G164" s="47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</row>
    <row r="165" spans="2:21">
      <c r="B165" s="35"/>
      <c r="C165" s="52"/>
      <c r="D165" s="52"/>
      <c r="E165" s="38"/>
      <c r="F165" s="38"/>
      <c r="G165" s="47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</row>
    <row r="166" spans="2:21">
      <c r="B166" s="35"/>
      <c r="C166" s="52"/>
      <c r="D166" s="52"/>
      <c r="E166" s="38"/>
      <c r="F166" s="38"/>
      <c r="G166" s="47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</row>
    <row r="167" spans="2:21">
      <c r="B167" s="35"/>
      <c r="C167" s="52"/>
      <c r="D167" s="52"/>
      <c r="E167" s="38"/>
      <c r="F167" s="38"/>
      <c r="G167" s="47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</row>
    <row r="168" spans="2:21">
      <c r="B168" s="35"/>
      <c r="C168" s="52"/>
      <c r="D168" s="52"/>
      <c r="E168" s="38"/>
      <c r="F168" s="38"/>
      <c r="G168" s="47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</row>
    <row r="169" spans="2:21">
      <c r="B169" s="35"/>
      <c r="C169" s="52"/>
      <c r="D169" s="52"/>
      <c r="E169" s="38"/>
      <c r="F169" s="38"/>
      <c r="G169" s="47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</row>
    <row r="170" spans="2:21">
      <c r="B170" s="35"/>
      <c r="C170" s="52"/>
      <c r="D170" s="52"/>
      <c r="E170" s="38"/>
      <c r="F170" s="38"/>
      <c r="G170" s="47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</row>
    <row r="171" spans="2:21">
      <c r="B171" s="35"/>
      <c r="C171" s="52"/>
      <c r="D171" s="52"/>
      <c r="E171" s="38"/>
      <c r="F171" s="38"/>
      <c r="G171" s="47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</row>
    <row r="172" spans="2:21">
      <c r="B172" s="35"/>
      <c r="C172" s="52"/>
      <c r="D172" s="52"/>
      <c r="E172" s="38"/>
      <c r="F172" s="38"/>
      <c r="G172" s="47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</row>
    <row r="173" spans="2:21">
      <c r="B173" s="35"/>
      <c r="C173" s="52"/>
      <c r="D173" s="52"/>
      <c r="E173" s="38"/>
      <c r="F173" s="38"/>
      <c r="G173" s="47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</row>
    <row r="174" spans="2:21">
      <c r="B174" s="35"/>
      <c r="C174" s="52"/>
      <c r="D174" s="52"/>
      <c r="E174" s="52"/>
      <c r="F174" s="52"/>
      <c r="G174" s="52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</row>
    <row r="175" spans="2:21">
      <c r="B175" s="44"/>
      <c r="C175" s="35"/>
      <c r="D175" s="35"/>
      <c r="E175" s="35"/>
      <c r="F175" s="45"/>
      <c r="G175" s="4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</row>
    <row r="176" spans="2:21"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</row>
    <row r="177" spans="2:21">
      <c r="B177" s="5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</row>
    <row r="178" spans="2:21"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</row>
    <row r="179" spans="2:21">
      <c r="B179" s="44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</row>
    <row r="180" spans="2:21"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</row>
    <row r="181" spans="2:21">
      <c r="B181" s="35"/>
      <c r="C181" s="52"/>
      <c r="D181" s="52"/>
      <c r="E181" s="38"/>
      <c r="F181" s="38"/>
      <c r="G181" s="47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</row>
    <row r="182" spans="2:21">
      <c r="B182" s="35"/>
      <c r="C182" s="52"/>
      <c r="D182" s="52"/>
      <c r="E182" s="38"/>
      <c r="F182" s="38"/>
      <c r="G182" s="47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</row>
    <row r="183" spans="2:21">
      <c r="B183" s="35"/>
      <c r="C183" s="52"/>
      <c r="D183" s="52"/>
      <c r="E183" s="38"/>
      <c r="F183" s="38"/>
      <c r="G183" s="47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</row>
    <row r="184" spans="2:21">
      <c r="B184" s="35"/>
      <c r="C184" s="52"/>
      <c r="D184" s="52"/>
      <c r="E184" s="38"/>
      <c r="F184" s="38"/>
      <c r="G184" s="47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</row>
    <row r="185" spans="2:21">
      <c r="B185" s="35"/>
      <c r="C185" s="52"/>
      <c r="D185" s="52"/>
      <c r="E185" s="38"/>
      <c r="F185" s="38"/>
      <c r="G185" s="47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</row>
    <row r="186" spans="2:21">
      <c r="B186" s="35"/>
      <c r="C186" s="52"/>
      <c r="D186" s="52"/>
      <c r="E186" s="38"/>
      <c r="F186" s="38"/>
      <c r="G186" s="47"/>
      <c r="H186" s="35"/>
    </row>
    <row r="187" spans="2:21">
      <c r="B187" s="35"/>
      <c r="C187" s="52"/>
      <c r="D187" s="52"/>
      <c r="E187" s="38"/>
      <c r="F187" s="38"/>
      <c r="G187" s="47"/>
      <c r="H187" s="35"/>
    </row>
    <row r="188" spans="2:21">
      <c r="B188" s="35"/>
      <c r="C188" s="52"/>
      <c r="D188" s="52"/>
      <c r="E188" s="38"/>
      <c r="F188" s="38"/>
      <c r="G188" s="47"/>
      <c r="H188" s="35"/>
    </row>
    <row r="189" spans="2:21">
      <c r="B189" s="35"/>
      <c r="C189" s="52"/>
      <c r="D189" s="52"/>
      <c r="E189" s="38"/>
      <c r="F189" s="38"/>
      <c r="G189" s="47"/>
      <c r="H189" s="35"/>
    </row>
    <row r="190" spans="2:21">
      <c r="B190" s="35"/>
      <c r="C190" s="52"/>
      <c r="D190" s="52"/>
      <c r="E190" s="38"/>
      <c r="F190" s="38"/>
      <c r="G190" s="47"/>
      <c r="H190" s="35"/>
    </row>
    <row r="191" spans="2:21">
      <c r="B191" s="35"/>
      <c r="C191" s="52"/>
      <c r="D191" s="52"/>
      <c r="E191" s="38"/>
      <c r="F191" s="38"/>
      <c r="G191" s="47"/>
      <c r="H191" s="35"/>
    </row>
    <row r="192" spans="2:21">
      <c r="B192" s="35"/>
      <c r="C192" s="52"/>
      <c r="D192" s="52"/>
      <c r="E192" s="38"/>
      <c r="F192" s="38"/>
      <c r="G192" s="47"/>
      <c r="H192" s="35"/>
    </row>
    <row r="193" spans="2:8">
      <c r="B193" s="35"/>
      <c r="C193" s="52"/>
      <c r="D193" s="52"/>
      <c r="E193" s="38"/>
      <c r="F193" s="38"/>
      <c r="G193" s="47"/>
      <c r="H193" s="35"/>
    </row>
    <row r="194" spans="2:8">
      <c r="B194" s="35"/>
      <c r="C194" s="52"/>
      <c r="D194" s="52"/>
      <c r="E194" s="38"/>
      <c r="F194" s="38"/>
      <c r="G194" s="47"/>
      <c r="H194" s="35"/>
    </row>
    <row r="195" spans="2:8">
      <c r="B195" s="35"/>
      <c r="C195" s="52"/>
      <c r="D195" s="52"/>
      <c r="E195" s="38"/>
      <c r="F195" s="38"/>
      <c r="G195" s="47"/>
      <c r="H195" s="35"/>
    </row>
    <row r="196" spans="2:8">
      <c r="B196" s="35"/>
      <c r="C196" s="52"/>
      <c r="D196" s="52"/>
      <c r="E196" s="38"/>
      <c r="F196" s="38"/>
      <c r="G196" s="47"/>
      <c r="H196" s="35"/>
    </row>
    <row r="197" spans="2:8">
      <c r="B197" s="35"/>
      <c r="C197" s="52"/>
      <c r="D197" s="52"/>
      <c r="E197" s="38"/>
      <c r="F197" s="38"/>
      <c r="G197" s="47"/>
      <c r="H197" s="35"/>
    </row>
    <row r="198" spans="2:8">
      <c r="B198" s="35"/>
      <c r="C198" s="52"/>
      <c r="D198" s="52"/>
      <c r="E198" s="38"/>
      <c r="F198" s="38"/>
      <c r="G198" s="47"/>
      <c r="H198" s="35"/>
    </row>
    <row r="199" spans="2:8">
      <c r="B199" s="35"/>
      <c r="C199" s="52"/>
      <c r="D199" s="52"/>
      <c r="E199" s="52"/>
      <c r="F199" s="52"/>
      <c r="G199" s="52"/>
      <c r="H199" s="35"/>
    </row>
    <row r="200" spans="2:8">
      <c r="B200" s="35"/>
      <c r="C200" s="35"/>
      <c r="D200" s="35"/>
      <c r="E200" s="35"/>
      <c r="F200" s="35"/>
      <c r="G200" s="35"/>
      <c r="H200" s="35"/>
    </row>
    <row r="201" spans="2:8">
      <c r="B201" s="35"/>
      <c r="C201" s="35"/>
      <c r="D201" s="35"/>
      <c r="E201" s="35"/>
      <c r="F201" s="35"/>
      <c r="G201" s="35"/>
      <c r="H201" s="35"/>
    </row>
    <row r="202" spans="2:8">
      <c r="B202" s="55"/>
      <c r="C202" s="35"/>
      <c r="D202" s="35"/>
      <c r="E202" s="35"/>
      <c r="F202" s="35"/>
      <c r="G202" s="35"/>
      <c r="H202" s="35"/>
    </row>
    <row r="203" spans="2:8">
      <c r="B203" s="35"/>
      <c r="C203" s="35"/>
      <c r="D203" s="35"/>
      <c r="E203" s="35"/>
      <c r="F203" s="35"/>
      <c r="G203" s="35"/>
      <c r="H203" s="35"/>
    </row>
    <row r="204" spans="2:8">
      <c r="B204" s="44"/>
      <c r="C204" s="35"/>
      <c r="D204" s="35"/>
      <c r="E204" s="35"/>
      <c r="F204" s="35"/>
      <c r="G204" s="35"/>
      <c r="H204" s="35"/>
    </row>
    <row r="205" spans="2:8">
      <c r="B205" s="35"/>
      <c r="C205" s="35"/>
      <c r="D205" s="35"/>
      <c r="E205" s="35"/>
      <c r="F205" s="35"/>
      <c r="G205" s="35"/>
      <c r="H205" s="35"/>
    </row>
    <row r="206" spans="2:8">
      <c r="B206" s="35"/>
      <c r="C206" s="52"/>
      <c r="D206" s="52"/>
      <c r="E206" s="38"/>
      <c r="F206" s="38"/>
      <c r="G206" s="47"/>
      <c r="H206" s="35"/>
    </row>
    <row r="207" spans="2:8">
      <c r="B207" s="35"/>
      <c r="C207" s="52"/>
      <c r="D207" s="52"/>
      <c r="E207" s="38"/>
      <c r="F207" s="38"/>
      <c r="G207" s="47"/>
      <c r="H207" s="35"/>
    </row>
    <row r="208" spans="2:8">
      <c r="B208" s="35"/>
      <c r="C208" s="52"/>
      <c r="D208" s="52"/>
      <c r="E208" s="38"/>
      <c r="F208" s="38"/>
      <c r="G208" s="47"/>
      <c r="H208" s="35"/>
    </row>
    <row r="209" spans="2:8">
      <c r="B209" s="35"/>
      <c r="C209" s="52"/>
      <c r="D209" s="52"/>
      <c r="E209" s="38"/>
      <c r="F209" s="38"/>
      <c r="G209" s="47"/>
      <c r="H209" s="35"/>
    </row>
    <row r="210" spans="2:8">
      <c r="B210" s="35"/>
      <c r="C210" s="52"/>
      <c r="D210" s="52"/>
      <c r="E210" s="38"/>
      <c r="F210" s="38"/>
      <c r="G210" s="47"/>
      <c r="H210" s="35"/>
    </row>
    <row r="211" spans="2:8">
      <c r="B211" s="35"/>
      <c r="C211" s="52"/>
      <c r="D211" s="52"/>
      <c r="E211" s="38"/>
      <c r="F211" s="38"/>
      <c r="G211" s="47"/>
      <c r="H211" s="35"/>
    </row>
    <row r="212" spans="2:8">
      <c r="B212" s="35"/>
      <c r="C212" s="52"/>
      <c r="D212" s="52"/>
      <c r="E212" s="38"/>
      <c r="F212" s="38"/>
      <c r="G212" s="47"/>
      <c r="H212" s="35"/>
    </row>
    <row r="213" spans="2:8">
      <c r="B213" s="35"/>
      <c r="C213" s="52"/>
      <c r="D213" s="52"/>
      <c r="E213" s="38"/>
      <c r="F213" s="38"/>
      <c r="G213" s="47"/>
      <c r="H213" s="35"/>
    </row>
    <row r="214" spans="2:8">
      <c r="B214" s="35"/>
      <c r="C214" s="52"/>
      <c r="D214" s="52"/>
      <c r="E214" s="38"/>
      <c r="F214" s="38"/>
      <c r="G214" s="47"/>
      <c r="H214" s="35"/>
    </row>
    <row r="215" spans="2:8">
      <c r="B215" s="35"/>
      <c r="C215" s="52"/>
      <c r="D215" s="52"/>
      <c r="E215" s="38"/>
      <c r="F215" s="38"/>
      <c r="G215" s="47"/>
      <c r="H215" s="35"/>
    </row>
    <row r="216" spans="2:8">
      <c r="B216" s="35"/>
      <c r="C216" s="52"/>
      <c r="D216" s="52"/>
      <c r="E216" s="38"/>
      <c r="F216" s="38"/>
      <c r="G216" s="47"/>
      <c r="H216" s="35"/>
    </row>
    <row r="217" spans="2:8">
      <c r="B217" s="35"/>
      <c r="C217" s="52"/>
      <c r="D217" s="52"/>
      <c r="E217" s="38"/>
      <c r="F217" s="38"/>
      <c r="G217" s="47"/>
      <c r="H217" s="35"/>
    </row>
    <row r="218" spans="2:8">
      <c r="B218" s="35"/>
      <c r="C218" s="52"/>
      <c r="D218" s="52"/>
      <c r="E218" s="38"/>
      <c r="F218" s="38"/>
      <c r="G218" s="47"/>
      <c r="H218" s="35"/>
    </row>
    <row r="219" spans="2:8">
      <c r="B219" s="35"/>
      <c r="C219" s="52"/>
      <c r="D219" s="52"/>
      <c r="E219" s="38"/>
      <c r="F219" s="38"/>
      <c r="G219" s="47"/>
      <c r="H219" s="35"/>
    </row>
    <row r="220" spans="2:8">
      <c r="B220" s="35"/>
      <c r="C220" s="52"/>
      <c r="D220" s="52"/>
      <c r="E220" s="38"/>
      <c r="F220" s="38"/>
      <c r="G220" s="47"/>
      <c r="H220" s="35"/>
    </row>
    <row r="221" spans="2:8">
      <c r="B221" s="35"/>
      <c r="C221" s="52"/>
      <c r="D221" s="52"/>
      <c r="E221" s="38"/>
      <c r="F221" s="38"/>
      <c r="G221" s="47"/>
      <c r="H221" s="35"/>
    </row>
    <row r="222" spans="2:8">
      <c r="B222" s="35"/>
      <c r="C222" s="52"/>
      <c r="D222" s="52"/>
      <c r="E222" s="38"/>
      <c r="F222" s="38"/>
      <c r="G222" s="47"/>
      <c r="H222" s="35"/>
    </row>
    <row r="223" spans="2:8">
      <c r="B223" s="35"/>
      <c r="C223" s="52"/>
      <c r="D223" s="52"/>
      <c r="E223" s="38"/>
      <c r="F223" s="38"/>
      <c r="G223" s="47"/>
      <c r="H223" s="35"/>
    </row>
    <row r="224" spans="2:8">
      <c r="B224" s="35"/>
      <c r="C224" s="52"/>
      <c r="D224" s="52"/>
      <c r="E224" s="52"/>
      <c r="F224" s="52"/>
      <c r="G224" s="52"/>
      <c r="H224" s="35"/>
    </row>
    <row r="225" spans="2:8">
      <c r="B225" s="35"/>
      <c r="C225" s="35"/>
      <c r="D225" s="35"/>
      <c r="E225" s="35"/>
      <c r="F225" s="35"/>
      <c r="G225" s="35"/>
      <c r="H225" s="35"/>
    </row>
    <row r="226" spans="2:8">
      <c r="B226" s="35"/>
      <c r="C226" s="35"/>
      <c r="D226" s="35"/>
      <c r="E226" s="35"/>
      <c r="F226" s="35"/>
      <c r="G226" s="35"/>
      <c r="H226" s="35"/>
    </row>
    <row r="227" spans="2:8">
      <c r="B227" s="35"/>
      <c r="C227" s="35"/>
      <c r="D227" s="35"/>
      <c r="E227" s="35"/>
      <c r="F227" s="35"/>
      <c r="G227" s="35"/>
      <c r="H227" s="35"/>
    </row>
    <row r="228" spans="2:8">
      <c r="B228" s="35"/>
      <c r="C228" s="35"/>
      <c r="D228" s="35"/>
      <c r="E228" s="35"/>
      <c r="F228" s="35"/>
      <c r="G228" s="35"/>
      <c r="H228" s="35"/>
    </row>
    <row r="229" spans="2:8">
      <c r="B229" s="35"/>
      <c r="C229" s="35"/>
      <c r="D229" s="35"/>
      <c r="E229" s="35"/>
      <c r="F229" s="35"/>
      <c r="G229" s="35"/>
      <c r="H229" s="35"/>
    </row>
    <row r="230" spans="2:8">
      <c r="B230" s="35"/>
      <c r="C230" s="35"/>
      <c r="D230" s="35"/>
      <c r="E230" s="35"/>
      <c r="F230" s="35"/>
      <c r="G230" s="35"/>
      <c r="H230" s="35"/>
    </row>
    <row r="231" spans="2:8">
      <c r="B231" s="35"/>
      <c r="C231" s="35"/>
      <c r="D231" s="35"/>
      <c r="E231" s="35"/>
      <c r="F231" s="35"/>
      <c r="G231" s="35"/>
      <c r="H231" s="35"/>
    </row>
    <row r="232" spans="2:8">
      <c r="B232" s="35"/>
      <c r="C232" s="35"/>
      <c r="D232" s="35"/>
      <c r="E232" s="35"/>
      <c r="F232" s="35"/>
      <c r="G232" s="35"/>
      <c r="H232" s="35"/>
    </row>
  </sheetData>
  <phoneticPr fontId="5" type="noConversion"/>
  <pageMargins left="0.7" right="0.7" top="0.78740157499999996" bottom="0.78740157499999996" header="0.3" footer="0.3"/>
  <pageSetup paperSize="9" orientation="portrait" horizontalDpi="300" verticalDpi="3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B2:N46"/>
  <sheetViews>
    <sheetView zoomScale="85" zoomScaleNormal="85" workbookViewId="0">
      <selection activeCell="C4" sqref="C4:C5"/>
    </sheetView>
  </sheetViews>
  <sheetFormatPr defaultRowHeight="15"/>
  <cols>
    <col min="2" max="2" width="24" bestFit="1" customWidth="1"/>
    <col min="3" max="3" width="18.42578125" customWidth="1"/>
    <col min="4" max="4" width="16" customWidth="1"/>
    <col min="6" max="6" width="24.28515625" customWidth="1"/>
    <col min="7" max="7" width="20.7109375" customWidth="1"/>
    <col min="8" max="8" width="22.140625" customWidth="1"/>
    <col min="9" max="9" width="9.28515625" bestFit="1" customWidth="1"/>
    <col min="10" max="11" width="9.42578125" bestFit="1" customWidth="1"/>
    <col min="12" max="12" width="5.140625" customWidth="1"/>
    <col min="13" max="13" width="4.7109375" customWidth="1"/>
  </cols>
  <sheetData>
    <row r="2" spans="2:14" ht="18">
      <c r="B2" s="39" t="s">
        <v>156</v>
      </c>
    </row>
    <row r="3" spans="2:14" ht="15.75" thickBot="1">
      <c r="C3" s="40"/>
      <c r="H3" s="217" t="s">
        <v>158</v>
      </c>
    </row>
    <row r="4" spans="2:14" ht="15.75" customHeight="1" thickBot="1">
      <c r="B4" s="35" t="s">
        <v>150</v>
      </c>
      <c r="C4" s="147" t="s">
        <v>162</v>
      </c>
      <c r="H4" s="129" t="s">
        <v>16</v>
      </c>
      <c r="I4" s="215" t="s">
        <v>152</v>
      </c>
      <c r="J4" s="130"/>
      <c r="K4" s="131"/>
      <c r="L4" s="131"/>
      <c r="M4" s="131"/>
      <c r="N4" s="132"/>
    </row>
    <row r="5" spans="2:14">
      <c r="B5" s="35" t="s">
        <v>17</v>
      </c>
      <c r="C5" s="35" t="s">
        <v>163</v>
      </c>
      <c r="H5" s="129" t="s">
        <v>17</v>
      </c>
      <c r="I5" s="129" t="s">
        <v>151</v>
      </c>
      <c r="J5" s="130"/>
      <c r="K5" s="133"/>
      <c r="L5" s="133"/>
      <c r="M5" s="133"/>
      <c r="N5" s="134"/>
    </row>
    <row r="6" spans="2:14" ht="15.75" thickBot="1">
      <c r="B6" s="35"/>
      <c r="C6" s="35"/>
      <c r="D6" s="3"/>
      <c r="H6" s="129"/>
      <c r="I6" s="129"/>
      <c r="J6" s="130"/>
      <c r="K6" s="129"/>
      <c r="L6" s="129"/>
      <c r="M6" s="129"/>
      <c r="N6" s="135"/>
    </row>
    <row r="7" spans="2:14">
      <c r="B7" s="35"/>
      <c r="C7" s="194" t="s">
        <v>150</v>
      </c>
      <c r="D7" s="198"/>
      <c r="E7" s="4" t="s">
        <v>157</v>
      </c>
      <c r="F7" s="6"/>
      <c r="H7" s="129"/>
      <c r="I7" s="129" t="s">
        <v>139</v>
      </c>
      <c r="J7" s="130"/>
      <c r="K7" s="129"/>
      <c r="L7" s="129"/>
      <c r="M7" s="129"/>
      <c r="N7" s="135"/>
    </row>
    <row r="8" spans="2:14">
      <c r="B8" s="35" t="s">
        <v>18</v>
      </c>
      <c r="C8" s="197" t="s">
        <v>74</v>
      </c>
      <c r="D8" s="199" t="s">
        <v>134</v>
      </c>
      <c r="E8" s="206" t="s">
        <v>141</v>
      </c>
      <c r="F8" s="207" t="s">
        <v>134</v>
      </c>
      <c r="H8" s="129" t="s">
        <v>18</v>
      </c>
      <c r="I8" s="136" t="s">
        <v>74</v>
      </c>
      <c r="J8" s="136" t="s">
        <v>134</v>
      </c>
      <c r="K8" s="129"/>
      <c r="L8" s="129"/>
      <c r="M8" s="129"/>
      <c r="N8" s="135"/>
    </row>
    <row r="9" spans="2:14" ht="15.75" thickBot="1">
      <c r="B9" s="35"/>
      <c r="C9" s="195" t="s">
        <v>19</v>
      </c>
      <c r="D9" s="200" t="s">
        <v>135</v>
      </c>
      <c r="E9" s="195" t="s">
        <v>19</v>
      </c>
      <c r="F9" s="196" t="s">
        <v>135</v>
      </c>
      <c r="H9" s="129"/>
      <c r="I9" s="136" t="s">
        <v>19</v>
      </c>
      <c r="J9" s="136" t="s">
        <v>135</v>
      </c>
      <c r="K9" s="129"/>
      <c r="L9" s="129"/>
      <c r="M9" s="129"/>
      <c r="N9" s="135"/>
    </row>
    <row r="10" spans="2:14">
      <c r="B10" s="33" t="s">
        <v>76</v>
      </c>
      <c r="C10" s="201">
        <f>Measurements_Results!G16</f>
        <v>4.7787456093973226</v>
      </c>
      <c r="D10" s="216">
        <f t="shared" ref="D10:D26" si="0">1/C10</f>
        <v>0.20925993591990269</v>
      </c>
      <c r="E10" s="211">
        <f>AVERAGE(C10:C11)</f>
        <v>4.6474675756957762</v>
      </c>
      <c r="F10" s="208">
        <f>1/E10</f>
        <v>0.21517094712603546</v>
      </c>
      <c r="H10" s="137" t="s">
        <v>76</v>
      </c>
      <c r="I10" s="138">
        <v>4.6792502981552326</v>
      </c>
      <c r="J10" s="139">
        <v>0.21370944836916381</v>
      </c>
      <c r="K10" s="129"/>
      <c r="L10" s="129"/>
      <c r="M10" s="129"/>
      <c r="N10" s="135"/>
    </row>
    <row r="11" spans="2:14" ht="15.75" thickBot="1">
      <c r="B11" s="33" t="s">
        <v>77</v>
      </c>
      <c r="C11" s="202">
        <f>Measurements_Results!G17</f>
        <v>4.5161895419942288</v>
      </c>
      <c r="D11" s="96">
        <f t="shared" si="0"/>
        <v>0.22142560463891128</v>
      </c>
      <c r="E11" s="212"/>
      <c r="F11" s="209"/>
      <c r="H11" s="137" t="s">
        <v>77</v>
      </c>
      <c r="I11" s="138">
        <v>4.7062382425017972</v>
      </c>
      <c r="J11" s="139">
        <v>0.21248393057730292</v>
      </c>
      <c r="K11" s="129"/>
      <c r="L11" s="129"/>
      <c r="M11" s="129"/>
      <c r="N11" s="135"/>
    </row>
    <row r="12" spans="2:14">
      <c r="B12" s="33" t="s">
        <v>78</v>
      </c>
      <c r="C12" s="202">
        <f>Measurements_Results!G18</f>
        <v>3.2813470609430735</v>
      </c>
      <c r="D12" s="96">
        <f t="shared" si="0"/>
        <v>0.30475289002577971</v>
      </c>
      <c r="E12" s="213">
        <f>AVERAGE(C12:C13)</f>
        <v>3.3646047213038996</v>
      </c>
      <c r="F12" s="208">
        <f>1/E12</f>
        <v>0.29721173297660525</v>
      </c>
      <c r="H12" s="137" t="s">
        <v>78</v>
      </c>
      <c r="I12" s="138">
        <v>3.4121274896754659</v>
      </c>
      <c r="J12" s="139">
        <v>0.29307228496761473</v>
      </c>
      <c r="K12" s="129"/>
      <c r="L12" s="129"/>
      <c r="M12" s="129"/>
      <c r="N12" s="135"/>
    </row>
    <row r="13" spans="2:14" ht="15.75" thickBot="1">
      <c r="B13" s="33" t="s">
        <v>79</v>
      </c>
      <c r="C13" s="202">
        <f>Measurements_Results!G19</f>
        <v>3.4478623816647258</v>
      </c>
      <c r="D13" s="96">
        <f t="shared" si="0"/>
        <v>0.29003477787218745</v>
      </c>
      <c r="E13" s="212"/>
      <c r="F13" s="209"/>
      <c r="H13" s="137" t="s">
        <v>79</v>
      </c>
      <c r="I13" s="138">
        <v>3.3402727455762911</v>
      </c>
      <c r="J13" s="139">
        <v>0.29937675039391787</v>
      </c>
      <c r="K13" s="129"/>
      <c r="L13" s="129"/>
      <c r="M13" s="129"/>
      <c r="N13" s="135"/>
    </row>
    <row r="14" spans="2:14" ht="15.75" thickBot="1">
      <c r="B14" s="33" t="s">
        <v>80</v>
      </c>
      <c r="C14" s="202">
        <f>Measurements_Results!G20</f>
        <v>2.4803707713920313</v>
      </c>
      <c r="D14" s="96">
        <f t="shared" si="0"/>
        <v>0.40316553135271022</v>
      </c>
      <c r="E14" s="214">
        <f>C14</f>
        <v>2.4803707713920313</v>
      </c>
      <c r="F14" s="210">
        <f>1/E14</f>
        <v>0.40316553135271022</v>
      </c>
      <c r="H14" s="137" t="s">
        <v>80</v>
      </c>
      <c r="I14" s="138">
        <v>2.3445597496791213</v>
      </c>
      <c r="J14" s="139">
        <v>0.42651930714790315</v>
      </c>
      <c r="K14" s="129"/>
      <c r="L14" s="129"/>
      <c r="M14" s="129"/>
      <c r="N14" s="135"/>
    </row>
    <row r="15" spans="2:14" ht="15.75" thickBot="1">
      <c r="B15" s="33" t="s">
        <v>81</v>
      </c>
      <c r="C15" s="202">
        <f>Measurements_Results!G21</f>
        <v>3.1635584749773726</v>
      </c>
      <c r="D15" s="96">
        <f t="shared" si="0"/>
        <v>0.31609973639167599</v>
      </c>
      <c r="E15" s="214">
        <f>C15</f>
        <v>3.1635584749773726</v>
      </c>
      <c r="F15" s="210">
        <f>1/E15</f>
        <v>0.31609973639167599</v>
      </c>
      <c r="H15" s="137" t="s">
        <v>81</v>
      </c>
      <c r="I15" s="138">
        <v>2.5768027536638374</v>
      </c>
      <c r="J15" s="139">
        <v>0.3880778218581713</v>
      </c>
      <c r="K15" s="129"/>
      <c r="L15" s="129"/>
      <c r="M15" s="129"/>
      <c r="N15" s="135"/>
    </row>
    <row r="16" spans="2:14">
      <c r="B16" s="33" t="s">
        <v>82</v>
      </c>
      <c r="C16" s="202">
        <f>Measurements_Results!G22</f>
        <v>4.8433663205539936</v>
      </c>
      <c r="D16" s="96">
        <f t="shared" si="0"/>
        <v>0.20646796748704691</v>
      </c>
      <c r="E16" s="213">
        <f>AVERAGE(C16:C17)</f>
        <v>4.7254191401535817</v>
      </c>
      <c r="F16" s="208">
        <f>1/E16</f>
        <v>0.21162143935606501</v>
      </c>
      <c r="H16" s="137" t="s">
        <v>82</v>
      </c>
      <c r="I16" s="138">
        <v>5.4786783695920915</v>
      </c>
      <c r="J16" s="139">
        <v>0.18252577219174371</v>
      </c>
      <c r="K16" s="129"/>
      <c r="L16" s="129"/>
      <c r="M16" s="129"/>
      <c r="N16" s="135"/>
    </row>
    <row r="17" spans="2:14" ht="15.75" thickBot="1">
      <c r="B17" s="33" t="s">
        <v>83</v>
      </c>
      <c r="C17" s="202">
        <f>Measurements_Results!G23</f>
        <v>4.6074719597531697</v>
      </c>
      <c r="D17" s="96">
        <f t="shared" si="0"/>
        <v>0.21703875980909318</v>
      </c>
      <c r="E17" s="212"/>
      <c r="F17" s="209"/>
      <c r="H17" s="137" t="s">
        <v>83</v>
      </c>
      <c r="I17" s="138">
        <v>5.3211622692979841</v>
      </c>
      <c r="J17" s="139">
        <v>0.18792886767798739</v>
      </c>
      <c r="K17" s="129"/>
      <c r="L17" s="129"/>
      <c r="M17" s="129"/>
      <c r="N17" s="135"/>
    </row>
    <row r="18" spans="2:14" ht="15.75" thickBot="1">
      <c r="B18" s="33" t="s">
        <v>84</v>
      </c>
      <c r="C18" s="202">
        <f>Measurements_Results!G24</f>
        <v>2.8411550495903257</v>
      </c>
      <c r="D18" s="96">
        <f t="shared" si="0"/>
        <v>0.35196952737380272</v>
      </c>
      <c r="E18" s="214">
        <f>C18</f>
        <v>2.8411550495903257</v>
      </c>
      <c r="F18" s="204">
        <f>1/E18</f>
        <v>0.35196952737380272</v>
      </c>
      <c r="H18" s="137" t="s">
        <v>84</v>
      </c>
      <c r="I18" s="138">
        <v>3.3899731999115796</v>
      </c>
      <c r="J18" s="139">
        <v>0.29498758280038406</v>
      </c>
      <c r="K18" s="129"/>
      <c r="L18" s="129"/>
      <c r="M18" s="129"/>
      <c r="N18" s="135"/>
    </row>
    <row r="19" spans="2:14" ht="15.75" thickBot="1">
      <c r="B19" s="33" t="s">
        <v>85</v>
      </c>
      <c r="C19" s="202">
        <f>Measurements_Results!G25</f>
        <v>9.651979332899586</v>
      </c>
      <c r="D19" s="96">
        <f t="shared" si="0"/>
        <v>0.10360569221189851</v>
      </c>
      <c r="E19" s="214">
        <f>C19</f>
        <v>9.651979332899586</v>
      </c>
      <c r="F19" s="210">
        <f>1/E19</f>
        <v>0.10360569221189851</v>
      </c>
      <c r="H19" s="137" t="s">
        <v>85</v>
      </c>
      <c r="I19" s="138">
        <v>9.1954165016573413</v>
      </c>
      <c r="J19" s="139">
        <v>0.10874983202987754</v>
      </c>
      <c r="K19" s="129"/>
      <c r="L19" s="129"/>
      <c r="M19" s="129"/>
      <c r="N19" s="135"/>
    </row>
    <row r="20" spans="2:14">
      <c r="B20" s="33" t="s">
        <v>86</v>
      </c>
      <c r="C20" s="202">
        <f>Measurements_Results!G26</f>
        <v>5.2220312923939414</v>
      </c>
      <c r="D20" s="96">
        <f t="shared" si="0"/>
        <v>0.19149636300658185</v>
      </c>
      <c r="E20" s="213">
        <f>AVERAGE(C20:C21)</f>
        <v>5.1904063109925831</v>
      </c>
      <c r="F20" s="204">
        <f>1/E20</f>
        <v>0.19266314428643752</v>
      </c>
      <c r="H20" s="137" t="s">
        <v>86</v>
      </c>
      <c r="I20" s="138">
        <v>5.6425027351480264</v>
      </c>
      <c r="J20" s="139">
        <v>0.17722632082583578</v>
      </c>
      <c r="K20" s="129"/>
      <c r="L20" s="129"/>
      <c r="M20" s="129"/>
      <c r="N20" s="135"/>
    </row>
    <row r="21" spans="2:14" ht="15.75" thickBot="1">
      <c r="B21" s="33" t="s">
        <v>87</v>
      </c>
      <c r="C21" s="202">
        <f>Measurements_Results!G27</f>
        <v>5.1587813295912248</v>
      </c>
      <c r="D21" s="96">
        <f t="shared" si="0"/>
        <v>0.19384423105199514</v>
      </c>
      <c r="E21" s="212"/>
      <c r="F21" s="8"/>
      <c r="H21" s="137" t="s">
        <v>87</v>
      </c>
      <c r="I21" s="138">
        <v>5.6991981675923249</v>
      </c>
      <c r="J21" s="139">
        <v>0.1754632793234594</v>
      </c>
      <c r="K21" s="129"/>
      <c r="L21" s="129"/>
      <c r="M21" s="129"/>
      <c r="N21" s="135"/>
    </row>
    <row r="22" spans="2:14">
      <c r="B22" s="33" t="s">
        <v>88</v>
      </c>
      <c r="C22" s="202">
        <f>Measurements_Results!G28</f>
        <v>8.7644376500654744</v>
      </c>
      <c r="D22" s="96">
        <f t="shared" si="0"/>
        <v>0.11409745153387331</v>
      </c>
      <c r="E22" s="213">
        <f>AVERAGE(C22:C23)</f>
        <v>8.6457272724620324</v>
      </c>
      <c r="F22" s="208">
        <f>1/E22</f>
        <v>0.11566406948610944</v>
      </c>
      <c r="H22" s="137" t="s">
        <v>88</v>
      </c>
      <c r="I22" s="138">
        <v>8.942490633071845</v>
      </c>
      <c r="J22" s="139">
        <v>0.11182566927179312</v>
      </c>
      <c r="K22" s="129"/>
      <c r="L22" s="129"/>
      <c r="M22" s="129"/>
      <c r="N22" s="135"/>
    </row>
    <row r="23" spans="2:14" ht="15.75" thickBot="1">
      <c r="B23" s="33" t="s">
        <v>89</v>
      </c>
      <c r="C23" s="202">
        <f>Measurements_Results!G29</f>
        <v>8.5270168948585887</v>
      </c>
      <c r="D23" s="96">
        <f t="shared" si="0"/>
        <v>0.11727430733753506</v>
      </c>
      <c r="E23" s="212"/>
      <c r="F23" s="209"/>
      <c r="H23" s="137" t="s">
        <v>89</v>
      </c>
      <c r="I23" s="138">
        <v>8.5548104033144003</v>
      </c>
      <c r="J23" s="139">
        <v>0.11689329778864167</v>
      </c>
      <c r="K23" s="129"/>
      <c r="L23" s="129"/>
      <c r="M23" s="129"/>
      <c r="N23" s="135"/>
    </row>
    <row r="24" spans="2:14" ht="15.75" thickBot="1">
      <c r="B24" s="33" t="s">
        <v>90</v>
      </c>
      <c r="C24" s="202">
        <f>Measurements_Results!G30</f>
        <v>5.1500873771395588</v>
      </c>
      <c r="D24" s="96">
        <f t="shared" si="0"/>
        <v>0.19417146288407558</v>
      </c>
      <c r="E24" s="214">
        <f>C24</f>
        <v>5.1500873771395588</v>
      </c>
      <c r="F24" s="204">
        <f>1/E24</f>
        <v>0.19417146288407558</v>
      </c>
      <c r="H24" s="137" t="s">
        <v>90</v>
      </c>
      <c r="I24" s="138">
        <v>4.6807719146996343</v>
      </c>
      <c r="J24" s="139">
        <v>0.21363997610299498</v>
      </c>
      <c r="K24" s="129"/>
      <c r="L24" s="129"/>
      <c r="M24" s="129"/>
      <c r="N24" s="135"/>
    </row>
    <row r="25" spans="2:14">
      <c r="B25" s="33" t="s">
        <v>91</v>
      </c>
      <c r="C25" s="202">
        <f>Measurements_Results!G31</f>
        <v>4.9024985977124418</v>
      </c>
      <c r="D25" s="96">
        <f t="shared" si="0"/>
        <v>0.20397762081290766</v>
      </c>
      <c r="E25" s="213">
        <f>AVERAGE(C25:C26)</f>
        <v>4.7423698743952531</v>
      </c>
      <c r="F25" s="208">
        <f>1/E25</f>
        <v>0.21086503720410885</v>
      </c>
      <c r="H25" s="137" t="s">
        <v>91</v>
      </c>
      <c r="I25" s="138">
        <v>4.4909206484276609</v>
      </c>
      <c r="J25" s="139">
        <v>0.22267149172411119</v>
      </c>
      <c r="K25" s="129"/>
      <c r="L25" s="129"/>
      <c r="M25" s="129"/>
      <c r="N25" s="135"/>
    </row>
    <row r="26" spans="2:14" ht="15.75" thickBot="1">
      <c r="B26" s="32" t="s">
        <v>92</v>
      </c>
      <c r="C26" s="202">
        <f>Measurements_Results!G32</f>
        <v>4.5822411510780636</v>
      </c>
      <c r="D26" s="96">
        <f t="shared" si="0"/>
        <v>0.21823382205991712</v>
      </c>
      <c r="E26" s="212"/>
      <c r="F26" s="209"/>
      <c r="H26" s="140" t="s">
        <v>92</v>
      </c>
      <c r="I26" s="138">
        <v>4.2381186204996748</v>
      </c>
      <c r="J26" s="139">
        <v>0.2359537543765351</v>
      </c>
      <c r="K26" s="129"/>
      <c r="L26" s="129"/>
      <c r="M26" s="129"/>
      <c r="N26" s="135"/>
    </row>
    <row r="27" spans="2:14" ht="15.75" thickBot="1">
      <c r="B27" s="33" t="s">
        <v>10</v>
      </c>
      <c r="C27" s="203">
        <f>Measurements_Results!G33</f>
        <v>4.604354779735468</v>
      </c>
      <c r="D27" s="113">
        <f>Measurements_Results!F33</f>
        <v>0.2171856965499632</v>
      </c>
      <c r="E27" s="214">
        <f>C27</f>
        <v>4.604354779735468</v>
      </c>
      <c r="F27" s="205">
        <f>1/E27</f>
        <v>0.2171856965499632</v>
      </c>
      <c r="H27" s="129"/>
      <c r="I27" s="136" t="s">
        <v>35</v>
      </c>
      <c r="J27" s="129"/>
      <c r="K27" s="129"/>
      <c r="L27" s="129"/>
      <c r="M27" s="129"/>
      <c r="N27" s="135"/>
    </row>
    <row r="28" spans="2:14">
      <c r="H28" s="141"/>
      <c r="I28" s="142" t="s">
        <v>36</v>
      </c>
      <c r="J28" s="142">
        <v>-43.801110000000001</v>
      </c>
      <c r="K28" s="129"/>
      <c r="L28" s="129"/>
      <c r="M28" s="129"/>
      <c r="N28" s="135"/>
    </row>
    <row r="29" spans="2:14">
      <c r="H29" s="141"/>
      <c r="I29" s="142"/>
      <c r="J29" s="142"/>
      <c r="K29" s="129"/>
      <c r="L29" s="129"/>
      <c r="M29" s="129"/>
      <c r="N29" s="135"/>
    </row>
    <row r="30" spans="2:14" ht="15.75" thickBot="1">
      <c r="C30" s="117"/>
      <c r="H30" s="143"/>
      <c r="I30" s="144"/>
      <c r="J30" s="145"/>
      <c r="K30" s="144"/>
      <c r="L30" s="144"/>
      <c r="M30" s="144"/>
      <c r="N30" s="146"/>
    </row>
    <row r="31" spans="2:14">
      <c r="C31" s="117"/>
    </row>
    <row r="32" spans="2:14">
      <c r="C32" s="117"/>
    </row>
    <row r="33" spans="3:3">
      <c r="C33" s="117"/>
    </row>
    <row r="34" spans="3:3">
      <c r="C34" s="117"/>
    </row>
    <row r="35" spans="3:3">
      <c r="C35" s="117"/>
    </row>
    <row r="36" spans="3:3">
      <c r="C36" s="117"/>
    </row>
    <row r="37" spans="3:3">
      <c r="C37" s="117"/>
    </row>
    <row r="38" spans="3:3">
      <c r="C38" s="117"/>
    </row>
    <row r="39" spans="3:3">
      <c r="C39" s="117"/>
    </row>
    <row r="40" spans="3:3">
      <c r="C40" s="117"/>
    </row>
    <row r="41" spans="3:3">
      <c r="C41" s="117"/>
    </row>
    <row r="42" spans="3:3">
      <c r="C42" s="117"/>
    </row>
    <row r="43" spans="3:3">
      <c r="C43" s="117"/>
    </row>
    <row r="44" spans="3:3">
      <c r="C44" s="117"/>
    </row>
    <row r="45" spans="3:3">
      <c r="C45" s="117"/>
    </row>
    <row r="46" spans="3:3">
      <c r="C46" s="117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3:AL113"/>
  <sheetViews>
    <sheetView topLeftCell="A75" zoomScale="85" zoomScaleNormal="85" workbookViewId="0">
      <selection activeCell="P115" sqref="P115"/>
    </sheetView>
  </sheetViews>
  <sheetFormatPr defaultRowHeight="15"/>
  <cols>
    <col min="12" max="12" width="14.28515625" customWidth="1"/>
    <col min="13" max="17" width="9.140625" customWidth="1"/>
    <col min="18" max="18" width="11.140625" bestFit="1" customWidth="1"/>
    <col min="20" max="20" width="12.42578125" bestFit="1" customWidth="1"/>
    <col min="22" max="22" width="12.42578125" bestFit="1" customWidth="1"/>
    <col min="23" max="23" width="11.28515625" customWidth="1"/>
  </cols>
  <sheetData>
    <row r="3" spans="3:27" ht="15.75" thickBot="1">
      <c r="W3" s="39" t="s">
        <v>124</v>
      </c>
      <c r="X3" s="62" t="s">
        <v>120</v>
      </c>
    </row>
    <row r="4" spans="3:27" ht="15.75" thickBot="1">
      <c r="C4" s="4" t="s">
        <v>93</v>
      </c>
      <c r="D4" s="5"/>
      <c r="E4" s="5"/>
      <c r="F4" s="5"/>
      <c r="G4" s="5"/>
      <c r="H4" s="6"/>
      <c r="L4" s="71" t="s">
        <v>128</v>
      </c>
      <c r="M4" s="76"/>
      <c r="N4" s="92">
        <f>W8</f>
        <v>1.578945208767816</v>
      </c>
      <c r="O4" s="93" t="s">
        <v>129</v>
      </c>
      <c r="P4" s="76"/>
      <c r="Q4" s="77"/>
      <c r="R4" s="83" t="s">
        <v>123</v>
      </c>
      <c r="S4" s="84"/>
      <c r="X4" s="62" t="s">
        <v>118</v>
      </c>
    </row>
    <row r="5" spans="3:27" ht="15.75" thickBot="1">
      <c r="C5" s="15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6" t="s">
        <v>5</v>
      </c>
      <c r="L5" s="72" t="s">
        <v>112</v>
      </c>
      <c r="M5" s="78" t="s">
        <v>113</v>
      </c>
      <c r="N5" s="79" t="s">
        <v>114</v>
      </c>
      <c r="O5" s="79" t="s">
        <v>117</v>
      </c>
      <c r="P5" s="79" t="s">
        <v>115</v>
      </c>
      <c r="Q5" s="79" t="s">
        <v>116</v>
      </c>
      <c r="R5" s="90">
        <v>34</v>
      </c>
      <c r="S5" s="85" t="s">
        <v>121</v>
      </c>
      <c r="X5" s="62" t="s">
        <v>119</v>
      </c>
    </row>
    <row r="6" spans="3:27">
      <c r="C6" s="11" t="s">
        <v>6</v>
      </c>
      <c r="D6" s="175">
        <f>M8</f>
        <v>18.398047655863017</v>
      </c>
      <c r="E6" s="175">
        <f>N8-M8</f>
        <v>3.2549955478748558</v>
      </c>
      <c r="F6" s="175">
        <f>P8-N8</f>
        <v>3.2549955478748487</v>
      </c>
      <c r="G6" s="175">
        <f>Q8-P8</f>
        <v>3.2549955478748558</v>
      </c>
      <c r="H6" s="25"/>
      <c r="L6" s="73"/>
      <c r="M6" s="91">
        <v>-1.5</v>
      </c>
      <c r="N6" s="91">
        <v>-0.5</v>
      </c>
      <c r="O6" s="91">
        <v>0</v>
      </c>
      <c r="P6" s="91">
        <v>0.5</v>
      </c>
      <c r="Q6" s="91">
        <v>1.5</v>
      </c>
      <c r="R6" s="97" t="s">
        <v>127</v>
      </c>
      <c r="S6" s="81" t="s">
        <v>126</v>
      </c>
      <c r="T6" t="s">
        <v>122</v>
      </c>
      <c r="W6" s="101" t="s">
        <v>127</v>
      </c>
      <c r="X6" s="39" t="s">
        <v>130</v>
      </c>
    </row>
    <row r="7" spans="3:27" ht="15.75" thickBot="1">
      <c r="C7" s="11" t="s">
        <v>7</v>
      </c>
      <c r="D7" s="175">
        <f t="shared" ref="D7:D9" si="0">M9</f>
        <v>11.408150293437807</v>
      </c>
      <c r="E7" s="175">
        <f t="shared" ref="E7:E9" si="1">N9-M9</f>
        <v>6.5824125917701615</v>
      </c>
      <c r="F7" s="175">
        <f t="shared" ref="F7:F9" si="2">P9-N9</f>
        <v>6.5824125917701615</v>
      </c>
      <c r="G7" s="175">
        <f t="shared" ref="G7:G9" si="3">Q9-P9</f>
        <v>6.5824125917701615</v>
      </c>
      <c r="H7" s="26"/>
      <c r="L7" s="74" t="s">
        <v>0</v>
      </c>
      <c r="M7" s="80" t="s">
        <v>1</v>
      </c>
      <c r="N7" s="80" t="s">
        <v>2</v>
      </c>
      <c r="O7" s="80" t="s">
        <v>3</v>
      </c>
      <c r="P7" s="80" t="s">
        <v>4</v>
      </c>
      <c r="Q7" s="80" t="s">
        <v>5</v>
      </c>
      <c r="R7" s="98" t="s">
        <v>133</v>
      </c>
      <c r="S7" s="82" t="s">
        <v>125</v>
      </c>
      <c r="T7" s="28" t="s">
        <v>94</v>
      </c>
      <c r="U7" s="34" t="s">
        <v>95</v>
      </c>
      <c r="V7" s="94" t="s">
        <v>15</v>
      </c>
      <c r="W7" s="101" t="s">
        <v>132</v>
      </c>
    </row>
    <row r="8" spans="3:27">
      <c r="C8" s="11" t="s">
        <v>8</v>
      </c>
      <c r="D8" s="175">
        <f t="shared" si="0"/>
        <v>21.945477711145607</v>
      </c>
      <c r="E8" s="175">
        <f t="shared" si="1"/>
        <v>3.5122329659833582</v>
      </c>
      <c r="F8" s="175">
        <f t="shared" si="2"/>
        <v>3.5122329659833618</v>
      </c>
      <c r="G8" s="175">
        <f t="shared" si="3"/>
        <v>3.5122329659833618</v>
      </c>
      <c r="H8" s="26"/>
      <c r="L8" s="75" t="s">
        <v>6</v>
      </c>
      <c r="M8" s="86">
        <f>$R$5-$R8*($T8+$U8*M$6)</f>
        <v>18.398047655863017</v>
      </c>
      <c r="N8" s="87">
        <f t="shared" ref="M8:Q18" si="4">$R$5-$R8*($T8+$U8*N$6)</f>
        <v>21.653043203737873</v>
      </c>
      <c r="O8" s="87">
        <f t="shared" si="4"/>
        <v>23.280540977675297</v>
      </c>
      <c r="P8" s="87">
        <f t="shared" si="4"/>
        <v>24.908038751612722</v>
      </c>
      <c r="Q8" s="168">
        <f t="shared" si="4"/>
        <v>28.163034299487578</v>
      </c>
      <c r="R8" s="166">
        <f>((R9*S9)+(R10*S10)+(R11*S11)+(R12*S12)+(R14*S14)+(R15*S15)+(R16*S16)+(R17*S17)+(R18*S18)+(R19*S19)+(R20*S20)+(R21*S21)+(R22*S22)+(R23*S23)+(R24*S24)+(R25*S25)+(R13*S13)+(R26*S26))/S8</f>
        <v>0.24473650735901148</v>
      </c>
      <c r="S8" s="191">
        <f>SUM(S9:S26)</f>
        <v>1.7702000000000002</v>
      </c>
      <c r="T8" s="28">
        <v>43.8</v>
      </c>
      <c r="U8" s="34">
        <v>-13.3</v>
      </c>
      <c r="V8" s="94" t="s">
        <v>111</v>
      </c>
      <c r="W8" s="102">
        <f>R8/0.155</f>
        <v>1.578945208767816</v>
      </c>
      <c r="Y8" s="33"/>
      <c r="Z8" s="95"/>
      <c r="AA8" s="96"/>
    </row>
    <row r="9" spans="3:27">
      <c r="C9" s="11" t="s">
        <v>9</v>
      </c>
      <c r="D9" s="175">
        <f t="shared" si="0"/>
        <v>10.470837095061292</v>
      </c>
      <c r="E9" s="175">
        <f t="shared" si="1"/>
        <v>7.2153753111629513</v>
      </c>
      <c r="F9" s="175">
        <f t="shared" si="2"/>
        <v>7.2153753111629584</v>
      </c>
      <c r="G9" s="175">
        <f t="shared" si="3"/>
        <v>7.2153753111629513</v>
      </c>
      <c r="H9" s="26"/>
      <c r="L9" s="75" t="s">
        <v>7</v>
      </c>
      <c r="M9" s="88">
        <f t="shared" si="4"/>
        <v>11.408150293437807</v>
      </c>
      <c r="N9" s="89">
        <f t="shared" si="4"/>
        <v>17.990562885207968</v>
      </c>
      <c r="O9" s="89">
        <f t="shared" si="4"/>
        <v>21.281769181093047</v>
      </c>
      <c r="P9" s="89">
        <f t="shared" si="4"/>
        <v>24.572975476978129</v>
      </c>
      <c r="Q9" s="169">
        <f t="shared" si="4"/>
        <v>31.155388068748291</v>
      </c>
      <c r="R9" s="167">
        <f>Calibration_data!D24</f>
        <v>0.19417146288407558</v>
      </c>
      <c r="S9" s="188">
        <f>Measurements_Results!E30</f>
        <v>9.3899999999999997E-2</v>
      </c>
      <c r="T9" s="28">
        <v>65.5</v>
      </c>
      <c r="U9" s="34">
        <v>-33.9</v>
      </c>
      <c r="V9" s="94" t="s">
        <v>103</v>
      </c>
      <c r="W9" s="102">
        <f t="shared" ref="W9:W25" si="5">R9/0.155</f>
        <v>1.2527191153811328</v>
      </c>
      <c r="Y9" s="33"/>
      <c r="Z9" s="95"/>
      <c r="AA9" s="96"/>
    </row>
    <row r="10" spans="3:27">
      <c r="C10" s="11" t="s">
        <v>31</v>
      </c>
      <c r="D10" s="175">
        <f t="shared" ref="D10:D24" si="6">M12</f>
        <v>12.868732622216463</v>
      </c>
      <c r="E10" s="175">
        <f t="shared" ref="E10:E23" si="7">N12-M12</f>
        <v>6.4800445960293551</v>
      </c>
      <c r="F10" s="175">
        <f t="shared" ref="F10:F23" si="8">P12-N12</f>
        <v>6.4800445960293551</v>
      </c>
      <c r="G10" s="175">
        <f t="shared" ref="G10:G23" si="9">Q12-P12</f>
        <v>6.4800445960293587</v>
      </c>
      <c r="H10" s="26"/>
      <c r="L10" s="75" t="s">
        <v>8</v>
      </c>
      <c r="M10" s="88">
        <f t="shared" si="4"/>
        <v>21.945477711145607</v>
      </c>
      <c r="N10" s="89">
        <f>$R$5-$R10*($T10+$U10*N$6)</f>
        <v>25.457710677128965</v>
      </c>
      <c r="O10" s="89">
        <f t="shared" si="4"/>
        <v>27.213827160120648</v>
      </c>
      <c r="P10" s="89">
        <f t="shared" si="4"/>
        <v>28.969943643112327</v>
      </c>
      <c r="Q10" s="169">
        <f t="shared" si="4"/>
        <v>32.482176609095688</v>
      </c>
      <c r="R10" s="167">
        <f>Calibration_data!D19</f>
        <v>0.10360569221189851</v>
      </c>
      <c r="S10" s="188">
        <f>Measurements_Results!E25</f>
        <v>4.36E-2</v>
      </c>
      <c r="T10" s="28">
        <v>65.5</v>
      </c>
      <c r="U10" s="34">
        <v>-33.9</v>
      </c>
      <c r="V10" s="94" t="s">
        <v>37</v>
      </c>
      <c r="W10" s="102">
        <f t="shared" si="5"/>
        <v>0.66842382072192585</v>
      </c>
      <c r="Y10" s="33"/>
      <c r="Z10" s="95"/>
      <c r="AA10" s="96"/>
    </row>
    <row r="11" spans="3:27">
      <c r="C11" s="11" t="s">
        <v>30</v>
      </c>
      <c r="D11" s="175">
        <f t="shared" si="6"/>
        <v>6.2823697195011725</v>
      </c>
      <c r="E11" s="175">
        <f t="shared" si="7"/>
        <v>7.861727861377851</v>
      </c>
      <c r="F11" s="175">
        <f t="shared" si="8"/>
        <v>7.8617278613778474</v>
      </c>
      <c r="G11" s="175">
        <f t="shared" si="9"/>
        <v>7.861727861377851</v>
      </c>
      <c r="H11" s="26"/>
      <c r="L11" s="75" t="s">
        <v>9</v>
      </c>
      <c r="M11" s="88">
        <f t="shared" si="4"/>
        <v>10.470837095061292</v>
      </c>
      <c r="N11" s="89">
        <f t="shared" si="4"/>
        <v>17.686212406224243</v>
      </c>
      <c r="O11" s="89">
        <f t="shared" si="4"/>
        <v>21.293900061805722</v>
      </c>
      <c r="P11" s="89">
        <f t="shared" si="4"/>
        <v>24.901587717387201</v>
      </c>
      <c r="Q11" s="169">
        <f t="shared" si="4"/>
        <v>32.116963028550153</v>
      </c>
      <c r="R11" s="167">
        <f>Calibration_data!D18</f>
        <v>0.35196952737380272</v>
      </c>
      <c r="S11" s="188">
        <f>Measurements_Results!E24</f>
        <v>0.19390000000000002</v>
      </c>
      <c r="T11" s="28">
        <v>36.1</v>
      </c>
      <c r="U11" s="34">
        <v>-20.5</v>
      </c>
      <c r="V11" s="94" t="s">
        <v>9</v>
      </c>
      <c r="W11" s="102">
        <f t="shared" si="5"/>
        <v>2.2707711443471141</v>
      </c>
      <c r="Y11" s="33"/>
      <c r="Z11" s="95"/>
      <c r="AA11" s="96"/>
    </row>
    <row r="12" spans="3:27">
      <c r="C12" s="11" t="s">
        <v>33</v>
      </c>
      <c r="D12" s="175">
        <f t="shared" si="6"/>
        <v>11.250196759575545</v>
      </c>
      <c r="E12" s="175">
        <f t="shared" si="7"/>
        <v>6.4302859795439531</v>
      </c>
      <c r="F12" s="175">
        <f t="shared" si="8"/>
        <v>6.4302859795439495</v>
      </c>
      <c r="G12" s="175">
        <f t="shared" si="9"/>
        <v>6.4302859795439531</v>
      </c>
      <c r="H12" s="26"/>
      <c r="L12" s="75" t="s">
        <v>31</v>
      </c>
      <c r="M12" s="88">
        <f t="shared" si="4"/>
        <v>12.868732622216463</v>
      </c>
      <c r="N12" s="89">
        <f t="shared" si="4"/>
        <v>19.348777218245818</v>
      </c>
      <c r="O12" s="89">
        <f t="shared" si="4"/>
        <v>22.588799516260494</v>
      </c>
      <c r="P12" s="89">
        <f t="shared" si="4"/>
        <v>25.828821814275173</v>
      </c>
      <c r="Q12" s="169">
        <f t="shared" si="4"/>
        <v>32.308866410304532</v>
      </c>
      <c r="R12" s="167">
        <f>Calibration_data!D15</f>
        <v>0.31609973639167599</v>
      </c>
      <c r="S12" s="188">
        <f>Measurements_Results!E21</f>
        <v>0.14269999999999999</v>
      </c>
      <c r="T12" s="28">
        <v>36.1</v>
      </c>
      <c r="U12" s="34">
        <v>-20.5</v>
      </c>
      <c r="V12" s="94" t="s">
        <v>110</v>
      </c>
      <c r="W12" s="102">
        <f t="shared" si="5"/>
        <v>2.0393531380108127</v>
      </c>
      <c r="Y12" s="33"/>
      <c r="Z12" s="95"/>
      <c r="AA12" s="96"/>
    </row>
    <row r="13" spans="3:27">
      <c r="C13" s="11" t="s">
        <v>32</v>
      </c>
      <c r="D13" s="175">
        <f t="shared" si="6"/>
        <v>12.348903831841206</v>
      </c>
      <c r="E13" s="175">
        <f t="shared" si="7"/>
        <v>6.1197338131031565</v>
      </c>
      <c r="F13" s="175">
        <f t="shared" si="8"/>
        <v>6.1197338131031565</v>
      </c>
      <c r="G13" s="175">
        <f t="shared" si="9"/>
        <v>6.1197338131031529</v>
      </c>
      <c r="H13" s="26"/>
      <c r="L13" s="75" t="s">
        <v>30</v>
      </c>
      <c r="M13" s="88">
        <f>$R$5-$R13*($T13+$U13*M$6)</f>
        <v>6.2823697195011725</v>
      </c>
      <c r="N13" s="89">
        <f>$R$5-$R13*($T13+$U13*N$6)</f>
        <v>14.144097580879023</v>
      </c>
      <c r="O13" s="89">
        <f>$R$5-$R13*($T13+$U13*O$6)</f>
        <v>18.074961511567949</v>
      </c>
      <c r="P13" s="89">
        <f>$R$5-$R13*($T13+$U13*P$6)</f>
        <v>22.005825442256871</v>
      </c>
      <c r="Q13" s="169">
        <f>$R$5-$R13*($T13+$U13*Q$6)</f>
        <v>29.867553303634722</v>
      </c>
      <c r="R13" s="167">
        <f>Calibration_data!D14</f>
        <v>0.40316553135271022</v>
      </c>
      <c r="S13" s="188">
        <f>Measurements_Results!E20</f>
        <v>9.7099999999999992E-2</v>
      </c>
      <c r="T13" s="28">
        <v>39.5</v>
      </c>
      <c r="U13" s="34">
        <v>-19.5</v>
      </c>
      <c r="V13" s="94" t="s">
        <v>102</v>
      </c>
      <c r="W13" s="102">
        <f>R13/0.155</f>
        <v>2.6010679442110338</v>
      </c>
      <c r="Y13" s="33"/>
      <c r="Z13" s="95"/>
      <c r="AA13" s="96"/>
    </row>
    <row r="14" spans="3:27">
      <c r="C14" s="11" t="s">
        <v>20</v>
      </c>
      <c r="D14" s="175">
        <f t="shared" si="6"/>
        <v>18.378745783579262</v>
      </c>
      <c r="E14" s="175">
        <f t="shared" si="7"/>
        <v>4.4153846479099492</v>
      </c>
      <c r="F14" s="175">
        <f t="shared" si="8"/>
        <v>4.4153846479099457</v>
      </c>
      <c r="G14" s="175">
        <f t="shared" si="9"/>
        <v>4.4153846479099492</v>
      </c>
      <c r="H14" s="26"/>
      <c r="L14" s="75" t="s">
        <v>33</v>
      </c>
      <c r="M14" s="88">
        <f t="shared" si="4"/>
        <v>11.250196759575545</v>
      </c>
      <c r="N14" s="89">
        <f t="shared" si="4"/>
        <v>17.680482739119498</v>
      </c>
      <c r="O14" s="89">
        <f t="shared" si="4"/>
        <v>20.895625728891474</v>
      </c>
      <c r="P14" s="89">
        <f t="shared" si="4"/>
        <v>24.110768718663447</v>
      </c>
      <c r="Q14" s="169">
        <f t="shared" si="4"/>
        <v>30.5410546982074</v>
      </c>
      <c r="R14" s="167">
        <f>Calibration_data!D12</f>
        <v>0.30475289002577971</v>
      </c>
      <c r="S14" s="188">
        <f>Measurements_Results!E18</f>
        <v>8.3600000000000008E-2</v>
      </c>
      <c r="T14" s="28">
        <v>43</v>
      </c>
      <c r="U14" s="34">
        <v>-21.1</v>
      </c>
      <c r="V14" s="94" t="s">
        <v>108</v>
      </c>
      <c r="W14" s="102">
        <f t="shared" si="5"/>
        <v>1.9661476775856757</v>
      </c>
      <c r="Y14" s="33"/>
      <c r="Z14" s="95"/>
      <c r="AA14" s="96"/>
    </row>
    <row r="15" spans="3:27">
      <c r="C15" s="11" t="s">
        <v>21</v>
      </c>
      <c r="D15" s="175">
        <f t="shared" si="6"/>
        <v>17.470578613705271</v>
      </c>
      <c r="E15" s="175">
        <f t="shared" si="7"/>
        <v>4.6720802578810279</v>
      </c>
      <c r="F15" s="175">
        <f t="shared" si="8"/>
        <v>4.6720802578810279</v>
      </c>
      <c r="G15" s="175">
        <f t="shared" si="9"/>
        <v>4.6720802578810314</v>
      </c>
      <c r="H15" s="26"/>
      <c r="L15" s="75" t="s">
        <v>32</v>
      </c>
      <c r="M15" s="88">
        <f t="shared" si="4"/>
        <v>12.348903831841206</v>
      </c>
      <c r="N15" s="89">
        <f t="shared" si="4"/>
        <v>18.468637644944362</v>
      </c>
      <c r="O15" s="89">
        <f t="shared" si="4"/>
        <v>21.528504551495939</v>
      </c>
      <c r="P15" s="89">
        <f t="shared" si="4"/>
        <v>24.588371458047519</v>
      </c>
      <c r="Q15" s="169">
        <f t="shared" si="4"/>
        <v>30.708105271150671</v>
      </c>
      <c r="R15" s="167">
        <f>Calibration_data!D13</f>
        <v>0.29003477787218745</v>
      </c>
      <c r="S15" s="188">
        <f>Measurements_Results!E19</f>
        <v>8.3600000000000008E-2</v>
      </c>
      <c r="T15" s="28">
        <v>43</v>
      </c>
      <c r="U15" s="34">
        <v>-21.1</v>
      </c>
      <c r="V15" s="94" t="s">
        <v>109</v>
      </c>
      <c r="W15" s="102">
        <f t="shared" si="5"/>
        <v>1.8711921153044353</v>
      </c>
      <c r="Y15" s="33"/>
      <c r="Z15" s="95"/>
      <c r="AA15" s="96"/>
    </row>
    <row r="16" spans="3:27">
      <c r="C16" s="11" t="s">
        <v>22</v>
      </c>
      <c r="D16" s="175">
        <f t="shared" si="6"/>
        <v>14.523565023167823</v>
      </c>
      <c r="E16" s="175">
        <f t="shared" si="7"/>
        <v>6.5263742277375592</v>
      </c>
      <c r="F16" s="175">
        <f t="shared" si="8"/>
        <v>6.5263742277375485</v>
      </c>
      <c r="G16" s="175">
        <f t="shared" si="9"/>
        <v>6.5263742277375556</v>
      </c>
      <c r="H16" s="26"/>
      <c r="L16" s="75" t="s">
        <v>20</v>
      </c>
      <c r="M16" s="88">
        <f t="shared" si="4"/>
        <v>18.378745783579262</v>
      </c>
      <c r="N16" s="89">
        <f t="shared" si="4"/>
        <v>22.794130431489211</v>
      </c>
      <c r="O16" s="89">
        <f t="shared" si="4"/>
        <v>25.001822755444184</v>
      </c>
      <c r="P16" s="89">
        <f t="shared" si="4"/>
        <v>27.209515079399157</v>
      </c>
      <c r="Q16" s="169">
        <f t="shared" si="4"/>
        <v>31.624899727309106</v>
      </c>
      <c r="R16" s="167">
        <f>Calibration_data!D10</f>
        <v>0.20925993591990269</v>
      </c>
      <c r="S16" s="188">
        <f>Measurements_Results!E16</f>
        <v>6.4799999999999996E-2</v>
      </c>
      <c r="T16" s="28">
        <v>43</v>
      </c>
      <c r="U16" s="34">
        <v>-21.1</v>
      </c>
      <c r="V16" s="94" t="s">
        <v>106</v>
      </c>
      <c r="W16" s="102">
        <f t="shared" si="5"/>
        <v>1.3500641027090496</v>
      </c>
      <c r="Y16" s="33"/>
      <c r="Z16" s="95"/>
      <c r="AA16" s="96"/>
    </row>
    <row r="17" spans="3:27">
      <c r="C17" s="11" t="s">
        <v>23</v>
      </c>
      <c r="D17" s="175">
        <f t="shared" si="6"/>
        <v>13.981275737482761</v>
      </c>
      <c r="E17" s="175">
        <f t="shared" si="7"/>
        <v>6.7080903797070093</v>
      </c>
      <c r="F17" s="175">
        <f t="shared" si="8"/>
        <v>6.7080903797070057</v>
      </c>
      <c r="G17" s="175">
        <f t="shared" si="9"/>
        <v>6.7080903797070057</v>
      </c>
      <c r="H17" s="26"/>
      <c r="L17" s="75" t="s">
        <v>21</v>
      </c>
      <c r="M17" s="88">
        <f t="shared" si="4"/>
        <v>17.470578613705271</v>
      </c>
      <c r="N17" s="89">
        <f t="shared" si="4"/>
        <v>22.142658871586299</v>
      </c>
      <c r="O17" s="89">
        <f t="shared" si="4"/>
        <v>24.478699000526817</v>
      </c>
      <c r="P17" s="89">
        <f t="shared" si="4"/>
        <v>26.814739129467327</v>
      </c>
      <c r="Q17" s="169">
        <f t="shared" si="4"/>
        <v>31.486819387348358</v>
      </c>
      <c r="R17" s="167">
        <f>Calibration_data!D11</f>
        <v>0.22142560463891128</v>
      </c>
      <c r="S17" s="188">
        <f>Measurements_Results!E17</f>
        <v>6.4799999999999996E-2</v>
      </c>
      <c r="T17" s="28">
        <v>43</v>
      </c>
      <c r="U17" s="34">
        <v>-21.1</v>
      </c>
      <c r="V17" s="94" t="s">
        <v>107</v>
      </c>
      <c r="W17" s="102">
        <f t="shared" si="5"/>
        <v>1.428552287992976</v>
      </c>
      <c r="Y17" s="33"/>
      <c r="Z17" s="95"/>
      <c r="AA17" s="96"/>
    </row>
    <row r="18" spans="3:27">
      <c r="C18" s="11" t="s">
        <v>24</v>
      </c>
      <c r="D18" s="175">
        <f t="shared" si="6"/>
        <v>18.263126554284174</v>
      </c>
      <c r="E18" s="175">
        <f t="shared" si="7"/>
        <v>4.1407457025020271</v>
      </c>
      <c r="F18" s="175">
        <f t="shared" si="8"/>
        <v>4.1407457025020236</v>
      </c>
      <c r="G18" s="175">
        <f t="shared" si="9"/>
        <v>4.1407457025020271</v>
      </c>
      <c r="H18" s="26"/>
      <c r="L18" s="75" t="s">
        <v>22</v>
      </c>
      <c r="M18" s="88">
        <f t="shared" si="4"/>
        <v>14.523565023167823</v>
      </c>
      <c r="N18" s="89">
        <f t="shared" si="4"/>
        <v>21.049939250905382</v>
      </c>
      <c r="O18" s="89">
        <f t="shared" si="4"/>
        <v>24.313126364774156</v>
      </c>
      <c r="P18" s="89">
        <f t="shared" si="4"/>
        <v>27.57631347864293</v>
      </c>
      <c r="Q18" s="169">
        <f t="shared" ref="Q18:Q26" si="10">$R$5-$R18*($T18+$U18*Q$6)</f>
        <v>34.102687706380486</v>
      </c>
      <c r="R18" s="167">
        <f>Calibration_data!D22</f>
        <v>0.11409745153387331</v>
      </c>
      <c r="S18" s="188">
        <f>Measurements_Results!E28</f>
        <v>4.6100000000000002E-2</v>
      </c>
      <c r="T18" s="28">
        <v>84.9</v>
      </c>
      <c r="U18" s="34">
        <v>-57.2</v>
      </c>
      <c r="V18" s="94" t="s">
        <v>104</v>
      </c>
      <c r="W18" s="102">
        <f t="shared" si="5"/>
        <v>0.73611259054111811</v>
      </c>
      <c r="Y18" s="33"/>
      <c r="Z18" s="95"/>
      <c r="AA18" s="96"/>
    </row>
    <row r="19" spans="3:27">
      <c r="C19" s="11" t="s">
        <v>25</v>
      </c>
      <c r="D19" s="175">
        <f t="shared" si="6"/>
        <v>17.163260628077392</v>
      </c>
      <c r="E19" s="175">
        <f t="shared" si="7"/>
        <v>4.4301465878163206</v>
      </c>
      <c r="F19" s="175">
        <f t="shared" si="8"/>
        <v>4.4301465878163171</v>
      </c>
      <c r="G19" s="175">
        <f t="shared" si="9"/>
        <v>4.4301465878163171</v>
      </c>
      <c r="H19" s="26"/>
      <c r="L19" s="75" t="s">
        <v>23</v>
      </c>
      <c r="M19" s="88">
        <f t="shared" ref="M19:P26" si="11">$R$5-$R19*($T19+$U19*M$6)</f>
        <v>13.981275737482761</v>
      </c>
      <c r="N19" s="89">
        <f t="shared" si="11"/>
        <v>20.68936611718977</v>
      </c>
      <c r="O19" s="89">
        <f t="shared" si="11"/>
        <v>24.043411307043272</v>
      </c>
      <c r="P19" s="89">
        <f t="shared" si="11"/>
        <v>27.397456496896776</v>
      </c>
      <c r="Q19" s="169">
        <f t="shared" si="10"/>
        <v>34.105546876603782</v>
      </c>
      <c r="R19" s="167">
        <f>Calibration_data!D23</f>
        <v>0.11727430733753506</v>
      </c>
      <c r="S19" s="188">
        <f>Measurements_Results!E29</f>
        <v>4.6100000000000002E-2</v>
      </c>
      <c r="T19" s="28">
        <v>84.9</v>
      </c>
      <c r="U19" s="34">
        <v>-57.2</v>
      </c>
      <c r="V19" s="94" t="s">
        <v>105</v>
      </c>
      <c r="W19" s="102">
        <f t="shared" si="5"/>
        <v>0.75660843443571013</v>
      </c>
      <c r="Y19" s="33"/>
      <c r="Z19" s="95"/>
      <c r="AA19" s="96"/>
    </row>
    <row r="20" spans="3:27">
      <c r="C20" s="11" t="s">
        <v>26</v>
      </c>
      <c r="D20" s="175">
        <f t="shared" si="6"/>
        <v>18.07099630837433</v>
      </c>
      <c r="E20" s="175">
        <f t="shared" si="7"/>
        <v>4.1912997399870555</v>
      </c>
      <c r="F20" s="175">
        <f t="shared" si="8"/>
        <v>4.1912997399870484</v>
      </c>
      <c r="G20" s="175">
        <f t="shared" si="9"/>
        <v>4.1912997399870555</v>
      </c>
      <c r="H20" s="26"/>
      <c r="L20" s="75" t="s">
        <v>136</v>
      </c>
      <c r="M20" s="88">
        <f t="shared" si="11"/>
        <v>18.263126554284174</v>
      </c>
      <c r="N20" s="89">
        <f t="shared" si="11"/>
        <v>22.403872256786201</v>
      </c>
      <c r="O20" s="89">
        <f t="shared" si="11"/>
        <v>24.474245108037213</v>
      </c>
      <c r="P20" s="89">
        <f t="shared" si="11"/>
        <v>26.544617959288225</v>
      </c>
      <c r="Q20" s="169">
        <f t="shared" si="10"/>
        <v>30.685363661790252</v>
      </c>
      <c r="R20" s="167">
        <f>Calibration_data!D25</f>
        <v>0.20397762081290766</v>
      </c>
      <c r="S20" s="188">
        <f>Measurements_Results!E31</f>
        <v>0.152</v>
      </c>
      <c r="T20" s="28">
        <v>46.7</v>
      </c>
      <c r="U20" s="34">
        <v>-20.3</v>
      </c>
      <c r="V20" s="94" t="s">
        <v>100</v>
      </c>
      <c r="W20" s="102">
        <f t="shared" si="5"/>
        <v>1.3159846504058559</v>
      </c>
      <c r="Y20" s="33"/>
      <c r="Z20" s="95"/>
      <c r="AA20" s="96"/>
    </row>
    <row r="21" spans="3:27">
      <c r="C21" s="11" t="s">
        <v>27</v>
      </c>
      <c r="D21" s="175">
        <f t="shared" si="6"/>
        <v>17.25545968072846</v>
      </c>
      <c r="E21" s="175">
        <f t="shared" si="7"/>
        <v>4.4058868241245897</v>
      </c>
      <c r="F21" s="175">
        <f t="shared" si="8"/>
        <v>4.4058868241245932</v>
      </c>
      <c r="G21" s="175">
        <f t="shared" si="9"/>
        <v>4.4058868241245932</v>
      </c>
      <c r="H21" s="26"/>
      <c r="L21" s="75" t="s">
        <v>137</v>
      </c>
      <c r="M21" s="88">
        <f t="shared" si="11"/>
        <v>17.163260628077392</v>
      </c>
      <c r="N21" s="89">
        <f t="shared" si="11"/>
        <v>21.593407215893713</v>
      </c>
      <c r="O21" s="89">
        <f t="shared" si="11"/>
        <v>23.808480509801868</v>
      </c>
      <c r="P21" s="89">
        <f t="shared" si="11"/>
        <v>26.02355380371003</v>
      </c>
      <c r="Q21" s="169">
        <f t="shared" si="10"/>
        <v>30.453700391526347</v>
      </c>
      <c r="R21" s="167">
        <f>Calibration_data!D26</f>
        <v>0.21823382205991712</v>
      </c>
      <c r="S21" s="188">
        <f>Measurements_Results!E32</f>
        <v>0.152</v>
      </c>
      <c r="T21" s="28">
        <v>46.7</v>
      </c>
      <c r="U21" s="34">
        <v>-20.3</v>
      </c>
      <c r="V21" s="94" t="s">
        <v>101</v>
      </c>
      <c r="W21" s="102">
        <f t="shared" si="5"/>
        <v>1.407960142322046</v>
      </c>
      <c r="Y21" s="33"/>
      <c r="Z21" s="95"/>
      <c r="AA21" s="96"/>
    </row>
    <row r="22" spans="3:27">
      <c r="C22" s="11" t="s">
        <v>28</v>
      </c>
      <c r="D22" s="175">
        <f t="shared" si="6"/>
        <v>19.226055594042208</v>
      </c>
      <c r="E22" s="175">
        <f t="shared" si="7"/>
        <v>3.8873761690336153</v>
      </c>
      <c r="F22" s="175">
        <f t="shared" si="8"/>
        <v>3.8873761690336082</v>
      </c>
      <c r="G22" s="175">
        <f t="shared" si="9"/>
        <v>3.8873761690336153</v>
      </c>
      <c r="H22" s="26"/>
      <c r="L22" s="75" t="s">
        <v>26</v>
      </c>
      <c r="M22" s="88">
        <f t="shared" si="11"/>
        <v>18.07099630837433</v>
      </c>
      <c r="N22" s="89">
        <f t="shared" si="11"/>
        <v>22.262296048361385</v>
      </c>
      <c r="O22" s="89">
        <f t="shared" si="11"/>
        <v>24.357945918354908</v>
      </c>
      <c r="P22" s="89">
        <f t="shared" si="11"/>
        <v>26.453595788348434</v>
      </c>
      <c r="Q22" s="169">
        <f t="shared" si="10"/>
        <v>30.644895528335489</v>
      </c>
      <c r="R22" s="167">
        <f>Calibration_data!D16</f>
        <v>0.20646796748704691</v>
      </c>
      <c r="S22" s="188">
        <f>Measurements_Results!E22</f>
        <v>0.1351</v>
      </c>
      <c r="T22" s="28">
        <v>46.7</v>
      </c>
      <c r="U22" s="34">
        <v>-20.3</v>
      </c>
      <c r="V22" s="94" t="s">
        <v>98</v>
      </c>
      <c r="W22" s="102">
        <f t="shared" si="5"/>
        <v>1.3320514031422381</v>
      </c>
      <c r="Y22" s="33"/>
      <c r="Z22" s="95"/>
      <c r="AA22" s="96"/>
    </row>
    <row r="23" spans="3:27">
      <c r="C23" s="11" t="s">
        <v>29</v>
      </c>
      <c r="D23" s="175">
        <f t="shared" si="6"/>
        <v>19.044917574338577</v>
      </c>
      <c r="E23" s="175">
        <f t="shared" si="7"/>
        <v>3.935037890355499</v>
      </c>
      <c r="F23" s="175">
        <f t="shared" si="8"/>
        <v>3.9350378903555026</v>
      </c>
      <c r="G23" s="175">
        <f t="shared" si="9"/>
        <v>3.935037890355499</v>
      </c>
      <c r="H23" s="26"/>
      <c r="L23" s="75" t="s">
        <v>27</v>
      </c>
      <c r="M23" s="88">
        <f t="shared" si="11"/>
        <v>17.25545968072846</v>
      </c>
      <c r="N23" s="89">
        <f t="shared" si="11"/>
        <v>21.66134650485305</v>
      </c>
      <c r="O23" s="89">
        <f t="shared" si="11"/>
        <v>23.864289916915347</v>
      </c>
      <c r="P23" s="89">
        <f t="shared" si="11"/>
        <v>26.067233328977643</v>
      </c>
      <c r="Q23" s="169">
        <f t="shared" si="10"/>
        <v>30.473120153102236</v>
      </c>
      <c r="R23" s="167">
        <f>Calibration_data!D17</f>
        <v>0.21703875980909318</v>
      </c>
      <c r="S23" s="188">
        <f>Measurements_Results!E23</f>
        <v>0.1351</v>
      </c>
      <c r="T23" s="28">
        <v>46.7</v>
      </c>
      <c r="U23" s="34">
        <v>-20.3</v>
      </c>
      <c r="V23" s="94" t="s">
        <v>99</v>
      </c>
      <c r="W23" s="102">
        <f t="shared" si="5"/>
        <v>1.4002500632844721</v>
      </c>
      <c r="Y23" s="33"/>
      <c r="Z23" s="95"/>
      <c r="AA23" s="96"/>
    </row>
    <row r="24" spans="3:27" ht="15.75" thickBot="1">
      <c r="C24" s="12" t="s">
        <v>10</v>
      </c>
      <c r="D24" s="176">
        <f t="shared" si="6"/>
        <v>19.06848336219003</v>
      </c>
      <c r="E24" s="176">
        <f>N26-M26</f>
        <v>4.2351210827242838</v>
      </c>
      <c r="F24" s="176">
        <f>P26-N26</f>
        <v>4.2351210827242802</v>
      </c>
      <c r="G24" s="176">
        <f>Q26-P26</f>
        <v>4.2351210827242838</v>
      </c>
      <c r="H24" s="13"/>
      <c r="L24" s="75" t="s">
        <v>28</v>
      </c>
      <c r="M24" s="88">
        <f t="shared" si="11"/>
        <v>19.226055594042208</v>
      </c>
      <c r="N24" s="89">
        <f t="shared" si="11"/>
        <v>23.113431763075823</v>
      </c>
      <c r="O24" s="89">
        <f t="shared" si="11"/>
        <v>25.057119847592627</v>
      </c>
      <c r="P24" s="89">
        <f t="shared" si="11"/>
        <v>27.000807932109431</v>
      </c>
      <c r="Q24" s="169">
        <f t="shared" si="10"/>
        <v>30.888184101143047</v>
      </c>
      <c r="R24" s="167">
        <f>Calibration_data!D20</f>
        <v>0.19149636300658185</v>
      </c>
      <c r="S24" s="188">
        <f>Measurements_Results!E26</f>
        <v>5.96E-2</v>
      </c>
      <c r="T24" s="28">
        <v>46.7</v>
      </c>
      <c r="U24" s="34">
        <v>-20.3</v>
      </c>
      <c r="V24" s="94" t="s">
        <v>96</v>
      </c>
      <c r="W24" s="102">
        <f t="shared" si="5"/>
        <v>1.2354604064940764</v>
      </c>
      <c r="Y24" s="32"/>
      <c r="Z24" s="95"/>
      <c r="AA24" s="96"/>
    </row>
    <row r="25" spans="3:27">
      <c r="D25" s="27">
        <f>N26-M26</f>
        <v>4.2351210827242838</v>
      </c>
      <c r="L25" s="75" t="s">
        <v>29</v>
      </c>
      <c r="M25" s="88">
        <f t="shared" si="11"/>
        <v>19.044917574338577</v>
      </c>
      <c r="N25" s="89">
        <f t="shared" si="11"/>
        <v>22.979955464694076</v>
      </c>
      <c r="O25" s="89">
        <f t="shared" si="11"/>
        <v>24.947474409871827</v>
      </c>
      <c r="P25" s="89">
        <f t="shared" si="11"/>
        <v>26.914993355049578</v>
      </c>
      <c r="Q25" s="169">
        <f t="shared" si="10"/>
        <v>30.850031245405077</v>
      </c>
      <c r="R25" s="167">
        <f>Calibration_data!D21</f>
        <v>0.19384423105199514</v>
      </c>
      <c r="S25" s="188">
        <f>Measurements_Results!E27</f>
        <v>5.96E-2</v>
      </c>
      <c r="T25" s="28">
        <v>46.7</v>
      </c>
      <c r="U25" s="34">
        <v>-20.3</v>
      </c>
      <c r="V25" s="94" t="s">
        <v>97</v>
      </c>
      <c r="W25" s="102">
        <f t="shared" si="5"/>
        <v>1.2506079422709364</v>
      </c>
    </row>
    <row r="26" spans="3:27" ht="15.75" thickBot="1">
      <c r="L26" s="70" t="s">
        <v>10</v>
      </c>
      <c r="M26" s="170">
        <f t="shared" si="11"/>
        <v>19.06848336219003</v>
      </c>
      <c r="N26" s="171">
        <f t="shared" si="11"/>
        <v>23.303604444914313</v>
      </c>
      <c r="O26" s="171">
        <f t="shared" si="11"/>
        <v>25.421164986276452</v>
      </c>
      <c r="P26" s="171">
        <f t="shared" si="11"/>
        <v>27.538725527638594</v>
      </c>
      <c r="Q26" s="172">
        <f t="shared" si="10"/>
        <v>31.773846610362877</v>
      </c>
      <c r="R26" s="193">
        <f>Measurements_Results!F33</f>
        <v>0.2171856965499632</v>
      </c>
      <c r="S26" s="189">
        <f>Measurements_Results!E33</f>
        <v>0.11660000000000001</v>
      </c>
      <c r="T26" s="28">
        <v>39.5</v>
      </c>
      <c r="U26" s="34">
        <v>-19.5</v>
      </c>
      <c r="W26" s="100"/>
    </row>
    <row r="28" spans="3:27">
      <c r="X28" s="59"/>
      <c r="Y28" s="59"/>
      <c r="Z28" s="59"/>
    </row>
    <row r="29" spans="3:27">
      <c r="X29" s="59"/>
      <c r="Y29" s="58"/>
      <c r="Z29" s="58"/>
    </row>
    <row r="30" spans="3:27">
      <c r="R30" s="34"/>
      <c r="S30" s="58"/>
      <c r="U30" s="58"/>
      <c r="V30" s="58"/>
      <c r="W30" s="58"/>
      <c r="X30" s="61"/>
      <c r="Y30" s="58"/>
      <c r="Z30" s="58"/>
    </row>
    <row r="31" spans="3:27">
      <c r="P31" s="7"/>
      <c r="Q31" s="7"/>
      <c r="R31" s="65"/>
      <c r="S31" s="66"/>
      <c r="U31" s="60"/>
      <c r="V31" s="60"/>
      <c r="W31" s="60"/>
      <c r="X31" s="61"/>
      <c r="Y31" s="58"/>
      <c r="Z31" s="58"/>
    </row>
    <row r="32" spans="3:27">
      <c r="P32" s="63"/>
      <c r="Q32" s="63"/>
      <c r="R32" s="67"/>
      <c r="S32" s="64"/>
      <c r="U32" s="60"/>
      <c r="V32" s="60"/>
      <c r="W32" s="60"/>
      <c r="X32" s="61"/>
      <c r="Y32" s="58"/>
      <c r="Z32" s="58"/>
    </row>
    <row r="33" spans="16:26">
      <c r="P33" s="63"/>
      <c r="Q33" s="68"/>
      <c r="R33" s="67"/>
      <c r="S33" s="64"/>
      <c r="U33" s="60"/>
      <c r="V33" s="60"/>
      <c r="W33" s="60"/>
      <c r="X33" s="61"/>
      <c r="Y33" s="58"/>
      <c r="Z33" s="58"/>
    </row>
    <row r="34" spans="16:26">
      <c r="P34" s="63"/>
      <c r="Q34" s="68"/>
      <c r="R34" s="67"/>
      <c r="S34" s="64"/>
      <c r="U34" s="60"/>
      <c r="V34" s="60"/>
      <c r="W34" s="60"/>
      <c r="X34" s="61"/>
      <c r="Y34" s="58"/>
      <c r="Z34" s="58"/>
    </row>
    <row r="35" spans="16:26">
      <c r="P35" s="63"/>
      <c r="Q35" s="68"/>
      <c r="R35" s="67"/>
      <c r="S35" s="64"/>
      <c r="U35" s="60"/>
      <c r="V35" s="60"/>
      <c r="W35" s="60"/>
      <c r="X35" s="61"/>
      <c r="Y35" s="58"/>
      <c r="Z35" s="58"/>
    </row>
    <row r="36" spans="16:26">
      <c r="P36" s="63"/>
      <c r="Q36" s="68"/>
      <c r="R36" s="67"/>
      <c r="S36" s="64"/>
      <c r="U36" s="60"/>
      <c r="V36" s="60"/>
      <c r="W36" s="60"/>
      <c r="X36" s="61"/>
      <c r="Y36" s="58"/>
      <c r="Z36" s="58"/>
    </row>
    <row r="37" spans="16:26">
      <c r="P37" s="63"/>
      <c r="Q37" s="68"/>
      <c r="R37" s="67"/>
      <c r="S37" s="64"/>
      <c r="U37" s="60"/>
      <c r="V37" s="60"/>
      <c r="W37" s="60"/>
      <c r="X37" s="61"/>
      <c r="Y37" s="58"/>
      <c r="Z37" s="58"/>
    </row>
    <row r="38" spans="16:26">
      <c r="P38" s="63"/>
      <c r="Q38" s="68"/>
      <c r="R38" s="67"/>
      <c r="S38" s="64"/>
      <c r="U38" s="60"/>
      <c r="V38" s="60"/>
      <c r="W38" s="60"/>
      <c r="X38" s="61"/>
      <c r="Y38" s="58"/>
      <c r="Z38" s="58"/>
    </row>
    <row r="39" spans="16:26">
      <c r="P39" s="63"/>
      <c r="Q39" s="68"/>
      <c r="R39" s="67"/>
      <c r="S39" s="64"/>
      <c r="U39" s="60"/>
      <c r="V39" s="60"/>
      <c r="W39" s="60"/>
      <c r="X39" s="61"/>
      <c r="Y39" s="58"/>
      <c r="Z39" s="58"/>
    </row>
    <row r="40" spans="16:26">
      <c r="P40" s="63"/>
      <c r="Q40" s="68"/>
      <c r="R40" s="67"/>
      <c r="S40" s="64"/>
      <c r="U40" s="60"/>
      <c r="V40" s="60"/>
      <c r="W40" s="60"/>
      <c r="X40" s="61"/>
      <c r="Y40" s="58"/>
      <c r="Z40" s="58"/>
    </row>
    <row r="41" spans="16:26">
      <c r="P41" s="63"/>
      <c r="Q41" s="68"/>
      <c r="R41" s="67"/>
      <c r="S41" s="64"/>
      <c r="U41" s="60"/>
      <c r="V41" s="60"/>
      <c r="W41" s="60"/>
      <c r="X41" s="61"/>
      <c r="Y41" s="58"/>
      <c r="Z41" s="58"/>
    </row>
    <row r="42" spans="16:26">
      <c r="P42" s="63"/>
      <c r="Q42" s="68"/>
      <c r="R42" s="67"/>
      <c r="S42" s="64"/>
      <c r="U42" s="60"/>
      <c r="V42" s="60"/>
      <c r="W42" s="60"/>
      <c r="X42" s="61"/>
      <c r="Y42" s="58"/>
      <c r="Z42" s="58"/>
    </row>
    <row r="43" spans="16:26">
      <c r="P43" s="63"/>
      <c r="Q43" s="68"/>
      <c r="R43" s="67"/>
      <c r="S43" s="64"/>
      <c r="U43" s="60"/>
      <c r="V43" s="60"/>
      <c r="W43" s="60"/>
      <c r="X43" s="61"/>
      <c r="Y43" s="58"/>
      <c r="Z43" s="58"/>
    </row>
    <row r="44" spans="16:26">
      <c r="P44" s="63"/>
      <c r="Q44" s="68"/>
      <c r="R44" s="67"/>
      <c r="S44" s="64"/>
      <c r="U44" s="60"/>
      <c r="V44" s="60"/>
      <c r="W44" s="60"/>
      <c r="X44" s="61"/>
      <c r="Y44" s="58"/>
      <c r="Z44" s="58"/>
    </row>
    <row r="45" spans="16:26">
      <c r="P45" s="63"/>
      <c r="Q45" s="68"/>
      <c r="R45" s="67"/>
      <c r="S45" s="64"/>
      <c r="U45" s="60"/>
      <c r="V45" s="60"/>
      <c r="W45" s="60"/>
      <c r="X45" s="61"/>
      <c r="Y45" s="58"/>
      <c r="Z45" s="58"/>
    </row>
    <row r="46" spans="16:26">
      <c r="P46" s="63"/>
      <c r="Q46" s="68"/>
      <c r="R46" s="67"/>
      <c r="S46" s="64"/>
      <c r="U46" s="60"/>
      <c r="V46" s="60"/>
      <c r="W46" s="60"/>
      <c r="X46" s="61"/>
      <c r="Y46" s="58"/>
      <c r="Z46" s="58"/>
    </row>
    <row r="47" spans="16:26">
      <c r="P47" s="63"/>
      <c r="Q47" s="68"/>
      <c r="R47" s="67"/>
      <c r="S47" s="64"/>
      <c r="T47" s="66"/>
      <c r="U47" s="60"/>
      <c r="V47" s="60"/>
      <c r="W47" s="60"/>
      <c r="X47" s="61"/>
      <c r="Y47" s="58"/>
      <c r="Z47" s="58"/>
    </row>
    <row r="48" spans="16:26">
      <c r="P48" s="63"/>
      <c r="Q48" s="68"/>
      <c r="R48" s="69"/>
      <c r="S48" s="64"/>
      <c r="T48" s="66"/>
      <c r="U48" s="60"/>
      <c r="V48" s="60"/>
      <c r="W48" s="60"/>
    </row>
    <row r="49" spans="2:38">
      <c r="P49" s="63"/>
      <c r="Q49" s="68"/>
      <c r="R49" s="7"/>
      <c r="S49" s="7"/>
      <c r="T49" s="7"/>
    </row>
    <row r="50" spans="2:38">
      <c r="P50" s="34"/>
      <c r="Q50" s="57"/>
    </row>
    <row r="57" spans="2:38" ht="15.75" thickBot="1"/>
    <row r="58" spans="2:38" ht="18.75">
      <c r="B58" s="185" t="s">
        <v>159</v>
      </c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6"/>
    </row>
    <row r="59" spans="2:38">
      <c r="B59" s="53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8"/>
    </row>
    <row r="60" spans="2:38" ht="15.75" thickBot="1">
      <c r="B60" s="53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177" t="s">
        <v>124</v>
      </c>
      <c r="X60" s="178" t="s">
        <v>120</v>
      </c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8"/>
    </row>
    <row r="61" spans="2:38" ht="15.75" thickBot="1">
      <c r="B61" s="53"/>
      <c r="C61" s="4" t="s">
        <v>93</v>
      </c>
      <c r="D61" s="5"/>
      <c r="E61" s="5"/>
      <c r="F61" s="5"/>
      <c r="G61" s="5"/>
      <c r="H61" s="6"/>
      <c r="I61" s="7"/>
      <c r="J61" s="7"/>
      <c r="K61" s="7"/>
      <c r="L61" s="71" t="s">
        <v>128</v>
      </c>
      <c r="M61" s="76"/>
      <c r="N61" s="92">
        <f>R65</f>
        <v>0.24464364045251549</v>
      </c>
      <c r="O61" s="93" t="s">
        <v>129</v>
      </c>
      <c r="P61" s="76"/>
      <c r="Q61" s="77"/>
      <c r="R61" s="83" t="s">
        <v>123</v>
      </c>
      <c r="S61" s="84"/>
      <c r="T61" s="7"/>
      <c r="U61" s="7"/>
      <c r="V61" s="7"/>
      <c r="W61" s="7"/>
      <c r="X61" s="178" t="s">
        <v>118</v>
      </c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8"/>
    </row>
    <row r="62" spans="2:38" ht="15.75" thickBot="1">
      <c r="B62" s="53"/>
      <c r="C62" s="15" t="s">
        <v>0</v>
      </c>
      <c r="D62" s="14" t="s">
        <v>1</v>
      </c>
      <c r="E62" s="14" t="s">
        <v>2</v>
      </c>
      <c r="F62" s="14" t="s">
        <v>3</v>
      </c>
      <c r="G62" s="14" t="s">
        <v>4</v>
      </c>
      <c r="H62" s="16" t="s">
        <v>5</v>
      </c>
      <c r="I62" s="7"/>
      <c r="J62" s="7"/>
      <c r="K62" s="7"/>
      <c r="L62" s="72" t="s">
        <v>112</v>
      </c>
      <c r="M62" s="78" t="s">
        <v>113</v>
      </c>
      <c r="N62" s="79" t="s">
        <v>114</v>
      </c>
      <c r="O62" s="79" t="s">
        <v>117</v>
      </c>
      <c r="P62" s="79" t="s">
        <v>115</v>
      </c>
      <c r="Q62" s="79" t="s">
        <v>116</v>
      </c>
      <c r="R62" s="90">
        <v>34</v>
      </c>
      <c r="S62" s="85" t="s">
        <v>121</v>
      </c>
      <c r="T62" s="7"/>
      <c r="U62" s="7"/>
      <c r="V62" s="7"/>
      <c r="W62" s="7"/>
      <c r="X62" s="178" t="s">
        <v>119</v>
      </c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8"/>
    </row>
    <row r="63" spans="2:38">
      <c r="B63" s="53"/>
      <c r="C63" s="11" t="s">
        <v>6</v>
      </c>
      <c r="D63" s="175">
        <f>M65</f>
        <v>18.403967921152137</v>
      </c>
      <c r="E63" s="175">
        <f>N65-M65</f>
        <v>3.2537604180184587</v>
      </c>
      <c r="F63" s="175">
        <f>P65-N65</f>
        <v>3.2537604180184516</v>
      </c>
      <c r="G63" s="175">
        <f>Q65-P65</f>
        <v>3.2537604180184587</v>
      </c>
      <c r="H63" s="25"/>
      <c r="I63" s="7"/>
      <c r="J63" s="7"/>
      <c r="K63" s="7"/>
      <c r="L63" s="73"/>
      <c r="M63" s="91">
        <v>-1.5</v>
      </c>
      <c r="N63" s="91">
        <v>-0.5</v>
      </c>
      <c r="O63" s="91">
        <v>0</v>
      </c>
      <c r="P63" s="91">
        <v>0.5</v>
      </c>
      <c r="Q63" s="91">
        <v>1.5</v>
      </c>
      <c r="R63" s="97" t="s">
        <v>127</v>
      </c>
      <c r="S63" s="81" t="s">
        <v>126</v>
      </c>
      <c r="T63" s="7" t="s">
        <v>122</v>
      </c>
      <c r="U63" s="7"/>
      <c r="V63" s="7"/>
      <c r="W63" s="101" t="s">
        <v>127</v>
      </c>
      <c r="X63" s="177" t="s">
        <v>130</v>
      </c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8"/>
    </row>
    <row r="64" spans="2:38" ht="15.75" thickBot="1">
      <c r="B64" s="53"/>
      <c r="C64" s="11" t="s">
        <v>7</v>
      </c>
      <c r="D64" s="175">
        <f t="shared" ref="D64:D81" si="12">M66</f>
        <v>11.408150293437807</v>
      </c>
      <c r="E64" s="175">
        <f t="shared" ref="E64:E80" si="13">N66-M66</f>
        <v>6.5824125917701615</v>
      </c>
      <c r="F64" s="175">
        <f t="shared" ref="F64:F80" si="14">P66-N66</f>
        <v>6.5824125917701615</v>
      </c>
      <c r="G64" s="175">
        <f t="shared" ref="G64:G80" si="15">Q66-P66</f>
        <v>6.5824125917701615</v>
      </c>
      <c r="H64" s="26"/>
      <c r="I64" s="7"/>
      <c r="J64" s="7"/>
      <c r="K64" s="7"/>
      <c r="L64" s="74" t="s">
        <v>0</v>
      </c>
      <c r="M64" s="80" t="s">
        <v>1</v>
      </c>
      <c r="N64" s="80" t="s">
        <v>2</v>
      </c>
      <c r="O64" s="80" t="s">
        <v>3</v>
      </c>
      <c r="P64" s="80" t="s">
        <v>4</v>
      </c>
      <c r="Q64" s="80" t="s">
        <v>5</v>
      </c>
      <c r="R64" s="98" t="s">
        <v>133</v>
      </c>
      <c r="S64" s="82" t="s">
        <v>125</v>
      </c>
      <c r="T64" s="179" t="s">
        <v>94</v>
      </c>
      <c r="U64" s="63" t="s">
        <v>95</v>
      </c>
      <c r="V64" s="180" t="s">
        <v>15</v>
      </c>
      <c r="W64" s="101" t="s">
        <v>132</v>
      </c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8"/>
    </row>
    <row r="65" spans="2:38">
      <c r="B65" s="53"/>
      <c r="C65" s="11" t="s">
        <v>8</v>
      </c>
      <c r="D65" s="175">
        <f t="shared" si="12"/>
        <v>21.945477711145607</v>
      </c>
      <c r="E65" s="175">
        <f t="shared" si="13"/>
        <v>3.5122329659833582</v>
      </c>
      <c r="F65" s="175">
        <f t="shared" si="14"/>
        <v>3.5122329659833618</v>
      </c>
      <c r="G65" s="175">
        <f t="shared" si="15"/>
        <v>3.5122329659833618</v>
      </c>
      <c r="H65" s="26"/>
      <c r="I65" s="7"/>
      <c r="J65" s="7"/>
      <c r="K65" s="7"/>
      <c r="L65" s="75" t="s">
        <v>6</v>
      </c>
      <c r="M65" s="86">
        <f>$R$5-$R65*($T65+$U65*M$6)</f>
        <v>18.403967921152137</v>
      </c>
      <c r="N65" s="87">
        <f t="shared" ref="M65:Q75" si="16">$R$5-$R65*($T65+$U65*N$6)</f>
        <v>21.657728339170596</v>
      </c>
      <c r="O65" s="87">
        <f t="shared" si="16"/>
        <v>23.284608548179822</v>
      </c>
      <c r="P65" s="87">
        <f t="shared" si="16"/>
        <v>24.911488757189048</v>
      </c>
      <c r="Q65" s="168">
        <f t="shared" si="16"/>
        <v>28.165249175207506</v>
      </c>
      <c r="R65" s="99">
        <f>((R66*S66)+(R67*S67)+(R68*S68)+(R69*S69)+(R71*S71)+(R72*S72)+(R73*S73)+(R74*S74)+(R75*S75)+(R76*S76)+(R77*S77)+(R78*S78)+(R79*S79)+(R80*S80)+(R81*S81)+(R82*S82)+(R70*S70)+(R83*S83))/S65</f>
        <v>0.24464364045251549</v>
      </c>
      <c r="S65" s="190">
        <f>SUM(S66:S83)</f>
        <v>1.7702000000000002</v>
      </c>
      <c r="T65" s="179">
        <v>43.8</v>
      </c>
      <c r="U65" s="63">
        <v>-13.3</v>
      </c>
      <c r="V65" s="180" t="s">
        <v>111</v>
      </c>
      <c r="W65" s="102">
        <f>R65/0.155</f>
        <v>1.5783460674355838</v>
      </c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8"/>
    </row>
    <row r="66" spans="2:38">
      <c r="B66" s="53"/>
      <c r="C66" s="11" t="s">
        <v>9</v>
      </c>
      <c r="D66" s="175">
        <f t="shared" si="12"/>
        <v>10.470837095061292</v>
      </c>
      <c r="E66" s="175">
        <f t="shared" si="13"/>
        <v>7.2153753111629513</v>
      </c>
      <c r="F66" s="175">
        <f t="shared" si="14"/>
        <v>7.2153753111629584</v>
      </c>
      <c r="G66" s="175">
        <f t="shared" si="15"/>
        <v>7.2153753111629513</v>
      </c>
      <c r="H66" s="26"/>
      <c r="I66" s="7"/>
      <c r="J66" s="7"/>
      <c r="K66" s="7"/>
      <c r="L66" s="75" t="s">
        <v>7</v>
      </c>
      <c r="M66" s="88">
        <f t="shared" si="16"/>
        <v>11.408150293437807</v>
      </c>
      <c r="N66" s="89">
        <f t="shared" si="16"/>
        <v>17.990562885207968</v>
      </c>
      <c r="O66" s="89">
        <f t="shared" si="16"/>
        <v>21.281769181093047</v>
      </c>
      <c r="P66" s="89">
        <f t="shared" si="16"/>
        <v>24.572975476978129</v>
      </c>
      <c r="Q66" s="169">
        <f t="shared" si="16"/>
        <v>31.155388068748291</v>
      </c>
      <c r="R66" s="116">
        <f>Calibration_data!F24</f>
        <v>0.19417146288407558</v>
      </c>
      <c r="S66" s="186">
        <f>S9</f>
        <v>9.3899999999999997E-2</v>
      </c>
      <c r="T66" s="179">
        <v>65.5</v>
      </c>
      <c r="U66" s="63">
        <v>-33.9</v>
      </c>
      <c r="V66" s="180" t="s">
        <v>103</v>
      </c>
      <c r="W66" s="102">
        <f t="shared" ref="W66:W69" si="17">R66/0.155</f>
        <v>1.2527191153811328</v>
      </c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8"/>
    </row>
    <row r="67" spans="2:38">
      <c r="B67" s="53"/>
      <c r="C67" s="11" t="s">
        <v>31</v>
      </c>
      <c r="D67" s="175">
        <f t="shared" si="12"/>
        <v>12.868732622216463</v>
      </c>
      <c r="E67" s="175">
        <f t="shared" si="13"/>
        <v>6.4800445960293551</v>
      </c>
      <c r="F67" s="175">
        <f t="shared" si="14"/>
        <v>6.4800445960293551</v>
      </c>
      <c r="G67" s="175">
        <f t="shared" si="15"/>
        <v>6.4800445960293587</v>
      </c>
      <c r="H67" s="26"/>
      <c r="I67" s="7"/>
      <c r="J67" s="7"/>
      <c r="K67" s="7"/>
      <c r="L67" s="75" t="s">
        <v>8</v>
      </c>
      <c r="M67" s="88">
        <f t="shared" si="16"/>
        <v>21.945477711145607</v>
      </c>
      <c r="N67" s="89">
        <f>$R$5-$R67*($T67+$U67*N$6)</f>
        <v>25.457710677128965</v>
      </c>
      <c r="O67" s="89">
        <f t="shared" si="16"/>
        <v>27.213827160120648</v>
      </c>
      <c r="P67" s="89">
        <f t="shared" si="16"/>
        <v>28.969943643112327</v>
      </c>
      <c r="Q67" s="169">
        <f t="shared" si="16"/>
        <v>32.482176609095688</v>
      </c>
      <c r="R67" s="116">
        <f>Calibration_data!F19</f>
        <v>0.10360569221189851</v>
      </c>
      <c r="S67" s="186">
        <f t="shared" ref="S67:S83" si="18">S10</f>
        <v>4.36E-2</v>
      </c>
      <c r="T67" s="179">
        <v>65.5</v>
      </c>
      <c r="U67" s="63">
        <v>-33.9</v>
      </c>
      <c r="V67" s="180" t="s">
        <v>37</v>
      </c>
      <c r="W67" s="102">
        <f t="shared" si="17"/>
        <v>0.66842382072192585</v>
      </c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8"/>
    </row>
    <row r="68" spans="2:38">
      <c r="B68" s="53"/>
      <c r="C68" s="11" t="s">
        <v>30</v>
      </c>
      <c r="D68" s="175">
        <f t="shared" si="12"/>
        <v>6.2823697195011725</v>
      </c>
      <c r="E68" s="175">
        <f t="shared" si="13"/>
        <v>7.861727861377851</v>
      </c>
      <c r="F68" s="175">
        <f t="shared" si="14"/>
        <v>7.8617278613778474</v>
      </c>
      <c r="G68" s="175">
        <f t="shared" si="15"/>
        <v>7.861727861377851</v>
      </c>
      <c r="H68" s="26"/>
      <c r="I68" s="7"/>
      <c r="J68" s="7"/>
      <c r="K68" s="7"/>
      <c r="L68" s="75" t="s">
        <v>9</v>
      </c>
      <c r="M68" s="88">
        <f t="shared" si="16"/>
        <v>10.470837095061292</v>
      </c>
      <c r="N68" s="89">
        <f t="shared" si="16"/>
        <v>17.686212406224243</v>
      </c>
      <c r="O68" s="89">
        <f t="shared" si="16"/>
        <v>21.293900061805722</v>
      </c>
      <c r="P68" s="89">
        <f t="shared" si="16"/>
        <v>24.901587717387201</v>
      </c>
      <c r="Q68" s="169">
        <f t="shared" si="16"/>
        <v>32.116963028550153</v>
      </c>
      <c r="R68" s="116">
        <f>Calibration_data!F18</f>
        <v>0.35196952737380272</v>
      </c>
      <c r="S68" s="186">
        <f t="shared" si="18"/>
        <v>0.19390000000000002</v>
      </c>
      <c r="T68" s="179">
        <v>36.1</v>
      </c>
      <c r="U68" s="63">
        <v>-20.5</v>
      </c>
      <c r="V68" s="180" t="s">
        <v>9</v>
      </c>
      <c r="W68" s="102">
        <f t="shared" si="17"/>
        <v>2.2707711443471141</v>
      </c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8"/>
    </row>
    <row r="69" spans="2:38">
      <c r="B69" s="53"/>
      <c r="C69" s="11" t="s">
        <v>33</v>
      </c>
      <c r="D69" s="175">
        <f t="shared" si="12"/>
        <v>11.813144133296415</v>
      </c>
      <c r="E69" s="175">
        <f t="shared" si="13"/>
        <v>6.2711675658063761</v>
      </c>
      <c r="F69" s="175">
        <f t="shared" si="14"/>
        <v>6.2711675658063655</v>
      </c>
      <c r="G69" s="175">
        <f t="shared" si="15"/>
        <v>6.2711675658063726</v>
      </c>
      <c r="H69" s="26"/>
      <c r="I69" s="7"/>
      <c r="J69" s="7"/>
      <c r="K69" s="7"/>
      <c r="L69" s="75" t="s">
        <v>31</v>
      </c>
      <c r="M69" s="88">
        <f t="shared" si="16"/>
        <v>12.868732622216463</v>
      </c>
      <c r="N69" s="89">
        <f t="shared" si="16"/>
        <v>19.348777218245818</v>
      </c>
      <c r="O69" s="89">
        <f t="shared" si="16"/>
        <v>22.588799516260494</v>
      </c>
      <c r="P69" s="89">
        <f t="shared" si="16"/>
        <v>25.828821814275173</v>
      </c>
      <c r="Q69" s="169">
        <f t="shared" si="16"/>
        <v>32.308866410304532</v>
      </c>
      <c r="R69" s="116">
        <f>Calibration_data!F15</f>
        <v>0.31609973639167599</v>
      </c>
      <c r="S69" s="186">
        <f t="shared" si="18"/>
        <v>0.14269999999999999</v>
      </c>
      <c r="T69" s="179">
        <v>36.1</v>
      </c>
      <c r="U69" s="63">
        <v>-20.5</v>
      </c>
      <c r="V69" s="180" t="s">
        <v>110</v>
      </c>
      <c r="W69" s="102">
        <f t="shared" si="17"/>
        <v>2.0393531380108127</v>
      </c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8"/>
    </row>
    <row r="70" spans="2:38">
      <c r="B70" s="53"/>
      <c r="C70" s="11" t="s">
        <v>32</v>
      </c>
      <c r="D70" s="175">
        <f t="shared" si="12"/>
        <v>11.813144133296415</v>
      </c>
      <c r="E70" s="175">
        <f t="shared" si="13"/>
        <v>6.2711675658063761</v>
      </c>
      <c r="F70" s="175">
        <f t="shared" si="14"/>
        <v>6.2711675658063655</v>
      </c>
      <c r="G70" s="175">
        <f t="shared" si="15"/>
        <v>6.2711675658063726</v>
      </c>
      <c r="H70" s="26"/>
      <c r="I70" s="7"/>
      <c r="J70" s="7"/>
      <c r="K70" s="7"/>
      <c r="L70" s="75" t="s">
        <v>30</v>
      </c>
      <c r="M70" s="88">
        <f>$R$5-$R70*($T70+$U70*M$6)</f>
        <v>6.2823697195011725</v>
      </c>
      <c r="N70" s="89">
        <f>$R$5-$R70*($T70+$U70*N$6)</f>
        <v>14.144097580879023</v>
      </c>
      <c r="O70" s="89">
        <f>$R$5-$R70*($T70+$U70*O$6)</f>
        <v>18.074961511567949</v>
      </c>
      <c r="P70" s="89">
        <f>$R$5-$R70*($T70+$U70*P$6)</f>
        <v>22.005825442256871</v>
      </c>
      <c r="Q70" s="169">
        <f>$R$5-$R70*($T70+$U70*Q$6)</f>
        <v>29.867553303634722</v>
      </c>
      <c r="R70" s="116">
        <f>Calibration_data!F14</f>
        <v>0.40316553135271022</v>
      </c>
      <c r="S70" s="186">
        <f t="shared" si="18"/>
        <v>9.7099999999999992E-2</v>
      </c>
      <c r="T70" s="179">
        <v>39.5</v>
      </c>
      <c r="U70" s="63">
        <v>-19.5</v>
      </c>
      <c r="V70" s="180" t="s">
        <v>102</v>
      </c>
      <c r="W70" s="102">
        <f>R70/0.155</f>
        <v>2.6010679442110338</v>
      </c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8"/>
    </row>
    <row r="71" spans="2:38">
      <c r="B71" s="53"/>
      <c r="C71" s="11" t="s">
        <v>20</v>
      </c>
      <c r="D71" s="175">
        <f t="shared" si="12"/>
        <v>17.93748879704145</v>
      </c>
      <c r="E71" s="175">
        <f t="shared" si="13"/>
        <v>4.5401069843593511</v>
      </c>
      <c r="F71" s="175">
        <f t="shared" si="14"/>
        <v>4.5401069843593476</v>
      </c>
      <c r="G71" s="175">
        <f t="shared" si="15"/>
        <v>4.5401069843593476</v>
      </c>
      <c r="H71" s="26"/>
      <c r="I71" s="7"/>
      <c r="J71" s="7"/>
      <c r="K71" s="7"/>
      <c r="L71" s="75" t="s">
        <v>33</v>
      </c>
      <c r="M71" s="88">
        <f t="shared" si="16"/>
        <v>11.813144133296415</v>
      </c>
      <c r="N71" s="89">
        <f t="shared" si="16"/>
        <v>18.084311699102791</v>
      </c>
      <c r="O71" s="89">
        <f t="shared" si="16"/>
        <v>21.219895482005974</v>
      </c>
      <c r="P71" s="89">
        <f t="shared" si="16"/>
        <v>24.355479264909157</v>
      </c>
      <c r="Q71" s="169">
        <f t="shared" si="16"/>
        <v>30.626646830715529</v>
      </c>
      <c r="R71" s="116">
        <f>Calibration_data!F12</f>
        <v>0.29721173297660525</v>
      </c>
      <c r="S71" s="186">
        <f t="shared" si="18"/>
        <v>8.3600000000000008E-2</v>
      </c>
      <c r="T71" s="179">
        <v>43</v>
      </c>
      <c r="U71" s="63">
        <v>-21.1</v>
      </c>
      <c r="V71" s="180" t="s">
        <v>108</v>
      </c>
      <c r="W71" s="102">
        <f t="shared" ref="W71:W82" si="19">R71/0.155</f>
        <v>1.9174950514619693</v>
      </c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8"/>
    </row>
    <row r="72" spans="2:38">
      <c r="B72" s="53"/>
      <c r="C72" s="11" t="s">
        <v>21</v>
      </c>
      <c r="D72" s="175">
        <f t="shared" si="12"/>
        <v>17.93748879704145</v>
      </c>
      <c r="E72" s="175">
        <f t="shared" si="13"/>
        <v>4.5401069843593511</v>
      </c>
      <c r="F72" s="175">
        <f t="shared" si="14"/>
        <v>4.5401069843593476</v>
      </c>
      <c r="G72" s="175">
        <f t="shared" si="15"/>
        <v>4.5401069843593476</v>
      </c>
      <c r="H72" s="26"/>
      <c r="I72" s="7"/>
      <c r="J72" s="7"/>
      <c r="K72" s="7"/>
      <c r="L72" s="75" t="s">
        <v>32</v>
      </c>
      <c r="M72" s="88">
        <f t="shared" si="16"/>
        <v>11.813144133296415</v>
      </c>
      <c r="N72" s="89">
        <f t="shared" si="16"/>
        <v>18.084311699102791</v>
      </c>
      <c r="O72" s="89">
        <f t="shared" si="16"/>
        <v>21.219895482005974</v>
      </c>
      <c r="P72" s="89">
        <f t="shared" si="16"/>
        <v>24.355479264909157</v>
      </c>
      <c r="Q72" s="169">
        <f t="shared" si="16"/>
        <v>30.626646830715529</v>
      </c>
      <c r="R72" s="116">
        <f>Calibration_data!F12</f>
        <v>0.29721173297660525</v>
      </c>
      <c r="S72" s="186">
        <f t="shared" si="18"/>
        <v>8.3600000000000008E-2</v>
      </c>
      <c r="T72" s="179">
        <v>43</v>
      </c>
      <c r="U72" s="63">
        <v>-21.1</v>
      </c>
      <c r="V72" s="180" t="s">
        <v>109</v>
      </c>
      <c r="W72" s="102">
        <f t="shared" si="19"/>
        <v>1.9174950514619693</v>
      </c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8"/>
    </row>
    <row r="73" spans="2:38">
      <c r="B73" s="53"/>
      <c r="C73" s="11" t="s">
        <v>22</v>
      </c>
      <c r="D73" s="175">
        <f t="shared" si="12"/>
        <v>14.256143338721117</v>
      </c>
      <c r="E73" s="175">
        <f t="shared" si="13"/>
        <v>6.6159847746054616</v>
      </c>
      <c r="F73" s="175">
        <f t="shared" si="14"/>
        <v>6.6159847746054616</v>
      </c>
      <c r="G73" s="175">
        <f t="shared" si="15"/>
        <v>6.6159847746054581</v>
      </c>
      <c r="H73" s="26"/>
      <c r="I73" s="7"/>
      <c r="J73" s="7"/>
      <c r="K73" s="7"/>
      <c r="L73" s="75" t="s">
        <v>20</v>
      </c>
      <c r="M73" s="88">
        <f t="shared" si="16"/>
        <v>17.93748879704145</v>
      </c>
      <c r="N73" s="89">
        <f t="shared" si="16"/>
        <v>22.477595781400801</v>
      </c>
      <c r="O73" s="89">
        <f t="shared" si="16"/>
        <v>24.747649273580475</v>
      </c>
      <c r="P73" s="89">
        <f t="shared" si="16"/>
        <v>27.017702765760149</v>
      </c>
      <c r="Q73" s="169">
        <f t="shared" si="16"/>
        <v>31.557809750119496</v>
      </c>
      <c r="R73" s="116">
        <f>Calibration_data!F10</f>
        <v>0.21517094712603546</v>
      </c>
      <c r="S73" s="186">
        <f t="shared" si="18"/>
        <v>6.4799999999999996E-2</v>
      </c>
      <c r="T73" s="179">
        <v>43</v>
      </c>
      <c r="U73" s="63">
        <v>-21.1</v>
      </c>
      <c r="V73" s="180" t="s">
        <v>106</v>
      </c>
      <c r="W73" s="102">
        <f t="shared" si="19"/>
        <v>1.3881996588776482</v>
      </c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8"/>
    </row>
    <row r="74" spans="2:38">
      <c r="B74" s="53"/>
      <c r="C74" s="11" t="s">
        <v>23</v>
      </c>
      <c r="D74" s="175">
        <f t="shared" si="12"/>
        <v>14.256143338721117</v>
      </c>
      <c r="E74" s="175">
        <f t="shared" si="13"/>
        <v>6.6159847746054616</v>
      </c>
      <c r="F74" s="175">
        <f t="shared" si="14"/>
        <v>6.6159847746054616</v>
      </c>
      <c r="G74" s="175">
        <f t="shared" si="15"/>
        <v>6.6159847746054581</v>
      </c>
      <c r="H74" s="26"/>
      <c r="I74" s="7"/>
      <c r="J74" s="7"/>
      <c r="K74" s="7"/>
      <c r="L74" s="75" t="s">
        <v>21</v>
      </c>
      <c r="M74" s="88">
        <f t="shared" si="16"/>
        <v>17.93748879704145</v>
      </c>
      <c r="N74" s="89">
        <f t="shared" si="16"/>
        <v>22.477595781400801</v>
      </c>
      <c r="O74" s="89">
        <f t="shared" si="16"/>
        <v>24.747649273580475</v>
      </c>
      <c r="P74" s="89">
        <f t="shared" si="16"/>
        <v>27.017702765760149</v>
      </c>
      <c r="Q74" s="169">
        <f t="shared" si="16"/>
        <v>31.557809750119496</v>
      </c>
      <c r="R74" s="116">
        <f>Calibration_data!F10</f>
        <v>0.21517094712603546</v>
      </c>
      <c r="S74" s="186">
        <f t="shared" si="18"/>
        <v>6.4799999999999996E-2</v>
      </c>
      <c r="T74" s="179">
        <v>43</v>
      </c>
      <c r="U74" s="63">
        <v>-21.1</v>
      </c>
      <c r="V74" s="180" t="s">
        <v>107</v>
      </c>
      <c r="W74" s="102">
        <f t="shared" si="19"/>
        <v>1.3881996588776482</v>
      </c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8"/>
    </row>
    <row r="75" spans="2:38">
      <c r="B75" s="53"/>
      <c r="C75" s="11" t="s">
        <v>24</v>
      </c>
      <c r="D75" s="175">
        <f t="shared" si="12"/>
        <v>17.731762379703003</v>
      </c>
      <c r="E75" s="175">
        <f t="shared" si="13"/>
        <v>4.2805602552434081</v>
      </c>
      <c r="F75" s="175">
        <f t="shared" si="14"/>
        <v>4.2805602552434117</v>
      </c>
      <c r="G75" s="175">
        <f t="shared" si="15"/>
        <v>4.2805602552434081</v>
      </c>
      <c r="H75" s="26"/>
      <c r="I75" s="7"/>
      <c r="J75" s="7"/>
      <c r="K75" s="7"/>
      <c r="L75" s="75" t="s">
        <v>22</v>
      </c>
      <c r="M75" s="88">
        <f t="shared" si="16"/>
        <v>14.256143338721117</v>
      </c>
      <c r="N75" s="89">
        <f t="shared" si="16"/>
        <v>20.872128113326578</v>
      </c>
      <c r="O75" s="89">
        <f t="shared" si="16"/>
        <v>24.180120500629307</v>
      </c>
      <c r="P75" s="89">
        <f t="shared" si="16"/>
        <v>27.48811288793204</v>
      </c>
      <c r="Q75" s="169">
        <f t="shared" ref="Q75:Q83" si="20">$R$5-$R75*($T75+$U75*Q$6)</f>
        <v>34.104097662537498</v>
      </c>
      <c r="R75" s="116">
        <f>Calibration_data!F22</f>
        <v>0.11566406948610944</v>
      </c>
      <c r="S75" s="186">
        <f t="shared" si="18"/>
        <v>4.6100000000000002E-2</v>
      </c>
      <c r="T75" s="179">
        <v>84.9</v>
      </c>
      <c r="U75" s="63">
        <v>-57.2</v>
      </c>
      <c r="V75" s="180" t="s">
        <v>104</v>
      </c>
      <c r="W75" s="102">
        <f t="shared" si="19"/>
        <v>0.74621980313618996</v>
      </c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8"/>
    </row>
    <row r="76" spans="2:38">
      <c r="B76" s="53"/>
      <c r="C76" s="11" t="s">
        <v>25</v>
      </c>
      <c r="D76" s="175">
        <f t="shared" si="12"/>
        <v>17.731762379703003</v>
      </c>
      <c r="E76" s="175">
        <f t="shared" si="13"/>
        <v>4.2805602552434081</v>
      </c>
      <c r="F76" s="175">
        <f t="shared" si="14"/>
        <v>4.2805602552434117</v>
      </c>
      <c r="G76" s="175">
        <f t="shared" si="15"/>
        <v>4.2805602552434081</v>
      </c>
      <c r="H76" s="26"/>
      <c r="I76" s="7"/>
      <c r="J76" s="7"/>
      <c r="K76" s="7"/>
      <c r="L76" s="75" t="s">
        <v>23</v>
      </c>
      <c r="M76" s="88">
        <f t="shared" ref="M76:P83" si="21">$R$5-$R76*($T76+$U76*M$6)</f>
        <v>14.256143338721117</v>
      </c>
      <c r="N76" s="89">
        <f t="shared" si="21"/>
        <v>20.872128113326578</v>
      </c>
      <c r="O76" s="89">
        <f t="shared" si="21"/>
        <v>24.180120500629307</v>
      </c>
      <c r="P76" s="89">
        <f t="shared" si="21"/>
        <v>27.48811288793204</v>
      </c>
      <c r="Q76" s="169">
        <f t="shared" si="20"/>
        <v>34.104097662537498</v>
      </c>
      <c r="R76" s="116">
        <f>Calibration_data!F22</f>
        <v>0.11566406948610944</v>
      </c>
      <c r="S76" s="186">
        <f t="shared" si="18"/>
        <v>4.6100000000000002E-2</v>
      </c>
      <c r="T76" s="179">
        <v>84.9</v>
      </c>
      <c r="U76" s="63">
        <v>-57.2</v>
      </c>
      <c r="V76" s="180" t="s">
        <v>105</v>
      </c>
      <c r="W76" s="102">
        <f t="shared" si="19"/>
        <v>0.74621980313618996</v>
      </c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8"/>
    </row>
    <row r="77" spans="2:38">
      <c r="B77" s="53"/>
      <c r="C77" s="11" t="s">
        <v>26</v>
      </c>
      <c r="D77" s="175">
        <f t="shared" si="12"/>
        <v>17.673405953679584</v>
      </c>
      <c r="E77" s="175">
        <f t="shared" si="13"/>
        <v>4.2959152189281227</v>
      </c>
      <c r="F77" s="175">
        <f t="shared" si="14"/>
        <v>4.2959152189281156</v>
      </c>
      <c r="G77" s="175">
        <f t="shared" si="15"/>
        <v>4.2959152189281227</v>
      </c>
      <c r="H77" s="26"/>
      <c r="I77" s="7"/>
      <c r="J77" s="7"/>
      <c r="K77" s="7"/>
      <c r="L77" s="75" t="s">
        <v>136</v>
      </c>
      <c r="M77" s="88">
        <f t="shared" si="21"/>
        <v>17.731762379703003</v>
      </c>
      <c r="N77" s="89">
        <f t="shared" si="21"/>
        <v>22.012322634946411</v>
      </c>
      <c r="O77" s="89">
        <f t="shared" si="21"/>
        <v>24.152602762568115</v>
      </c>
      <c r="P77" s="89">
        <f t="shared" si="21"/>
        <v>26.292882890189823</v>
      </c>
      <c r="Q77" s="169">
        <f t="shared" si="20"/>
        <v>30.573443145433231</v>
      </c>
      <c r="R77" s="116">
        <f>Calibration_data!F25</f>
        <v>0.21086503720410885</v>
      </c>
      <c r="S77" s="186">
        <f t="shared" si="18"/>
        <v>0.152</v>
      </c>
      <c r="T77" s="179">
        <v>46.7</v>
      </c>
      <c r="U77" s="63">
        <v>-20.3</v>
      </c>
      <c r="V77" s="180" t="s">
        <v>100</v>
      </c>
      <c r="W77" s="102">
        <f t="shared" si="19"/>
        <v>1.3604195948652185</v>
      </c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8"/>
    </row>
    <row r="78" spans="2:38">
      <c r="B78" s="53"/>
      <c r="C78" s="11" t="s">
        <v>27</v>
      </c>
      <c r="D78" s="175">
        <f t="shared" si="12"/>
        <v>17.673405953679584</v>
      </c>
      <c r="E78" s="175">
        <f t="shared" si="13"/>
        <v>4.2959152189281227</v>
      </c>
      <c r="F78" s="175">
        <f t="shared" si="14"/>
        <v>4.2959152189281156</v>
      </c>
      <c r="G78" s="175">
        <f t="shared" si="15"/>
        <v>4.2959152189281227</v>
      </c>
      <c r="H78" s="26"/>
      <c r="I78" s="7"/>
      <c r="J78" s="7"/>
      <c r="K78" s="7"/>
      <c r="L78" s="75" t="s">
        <v>137</v>
      </c>
      <c r="M78" s="88">
        <f t="shared" si="21"/>
        <v>17.731762379703003</v>
      </c>
      <c r="N78" s="89">
        <f t="shared" si="21"/>
        <v>22.012322634946411</v>
      </c>
      <c r="O78" s="89">
        <f t="shared" si="21"/>
        <v>24.152602762568115</v>
      </c>
      <c r="P78" s="89">
        <f t="shared" si="21"/>
        <v>26.292882890189823</v>
      </c>
      <c r="Q78" s="169">
        <f t="shared" si="20"/>
        <v>30.573443145433231</v>
      </c>
      <c r="R78" s="116">
        <f>Calibration_data!F25</f>
        <v>0.21086503720410885</v>
      </c>
      <c r="S78" s="186">
        <f t="shared" si="18"/>
        <v>0.152</v>
      </c>
      <c r="T78" s="179">
        <v>46.7</v>
      </c>
      <c r="U78" s="63">
        <v>-20.3</v>
      </c>
      <c r="V78" s="180" t="s">
        <v>101</v>
      </c>
      <c r="W78" s="102">
        <f t="shared" si="19"/>
        <v>1.3604195948652185</v>
      </c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8"/>
    </row>
    <row r="79" spans="2:38">
      <c r="B79" s="53"/>
      <c r="C79" s="11" t="s">
        <v>28</v>
      </c>
      <c r="D79" s="175">
        <f t="shared" si="12"/>
        <v>19.136038418301347</v>
      </c>
      <c r="E79" s="175">
        <f t="shared" si="13"/>
        <v>3.9110618290146775</v>
      </c>
      <c r="F79" s="175">
        <f t="shared" si="14"/>
        <v>3.9110618290146846</v>
      </c>
      <c r="G79" s="175">
        <f t="shared" si="15"/>
        <v>3.911061829014681</v>
      </c>
      <c r="H79" s="26"/>
      <c r="I79" s="7"/>
      <c r="J79" s="7"/>
      <c r="K79" s="7"/>
      <c r="L79" s="75" t="s">
        <v>26</v>
      </c>
      <c r="M79" s="88">
        <f t="shared" si="21"/>
        <v>17.673405953679584</v>
      </c>
      <c r="N79" s="89">
        <f t="shared" si="21"/>
        <v>21.969321172607707</v>
      </c>
      <c r="O79" s="89">
        <f t="shared" si="21"/>
        <v>24.117278782071764</v>
      </c>
      <c r="P79" s="89">
        <f t="shared" si="21"/>
        <v>26.265236391535822</v>
      </c>
      <c r="Q79" s="169">
        <f t="shared" si="20"/>
        <v>30.561151610463945</v>
      </c>
      <c r="R79" s="116">
        <f>Calibration_data!F16</f>
        <v>0.21162143935606501</v>
      </c>
      <c r="S79" s="186">
        <f t="shared" si="18"/>
        <v>0.1351</v>
      </c>
      <c r="T79" s="179">
        <v>46.7</v>
      </c>
      <c r="U79" s="63">
        <v>-20.3</v>
      </c>
      <c r="V79" s="180" t="s">
        <v>98</v>
      </c>
      <c r="W79" s="102">
        <f t="shared" si="19"/>
        <v>1.3652996087488065</v>
      </c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8"/>
    </row>
    <row r="80" spans="2:38">
      <c r="B80" s="53"/>
      <c r="C80" s="11" t="s">
        <v>29</v>
      </c>
      <c r="D80" s="175">
        <f t="shared" si="12"/>
        <v>19.136038418301347</v>
      </c>
      <c r="E80" s="175">
        <f t="shared" si="13"/>
        <v>3.9110618290146775</v>
      </c>
      <c r="F80" s="175">
        <f t="shared" si="14"/>
        <v>3.9110618290146846</v>
      </c>
      <c r="G80" s="175">
        <f t="shared" si="15"/>
        <v>3.911061829014681</v>
      </c>
      <c r="H80" s="26"/>
      <c r="I80" s="7"/>
      <c r="J80" s="7"/>
      <c r="K80" s="7"/>
      <c r="L80" s="75" t="s">
        <v>27</v>
      </c>
      <c r="M80" s="88">
        <f t="shared" si="21"/>
        <v>17.673405953679584</v>
      </c>
      <c r="N80" s="89">
        <f t="shared" si="21"/>
        <v>21.969321172607707</v>
      </c>
      <c r="O80" s="89">
        <f t="shared" si="21"/>
        <v>24.117278782071764</v>
      </c>
      <c r="P80" s="89">
        <f t="shared" si="21"/>
        <v>26.265236391535822</v>
      </c>
      <c r="Q80" s="169">
        <f t="shared" si="20"/>
        <v>30.561151610463945</v>
      </c>
      <c r="R80" s="116">
        <f>Calibration_data!F16</f>
        <v>0.21162143935606501</v>
      </c>
      <c r="S80" s="186">
        <f t="shared" si="18"/>
        <v>0.1351</v>
      </c>
      <c r="T80" s="179">
        <v>46.7</v>
      </c>
      <c r="U80" s="63">
        <v>-20.3</v>
      </c>
      <c r="V80" s="180" t="s">
        <v>99</v>
      </c>
      <c r="W80" s="102">
        <f t="shared" si="19"/>
        <v>1.3652996087488065</v>
      </c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8"/>
    </row>
    <row r="81" spans="2:38" ht="15.75" thickBot="1">
      <c r="B81" s="53"/>
      <c r="C81" s="12" t="s">
        <v>10</v>
      </c>
      <c r="D81" s="176">
        <f t="shared" si="12"/>
        <v>19.06848336219003</v>
      </c>
      <c r="E81" s="176">
        <f>N83-M83</f>
        <v>4.2351210827242838</v>
      </c>
      <c r="F81" s="176">
        <f>P83-N83</f>
        <v>4.2351210827242802</v>
      </c>
      <c r="G81" s="176">
        <f>Q83-P83</f>
        <v>4.2351210827242838</v>
      </c>
      <c r="H81" s="13"/>
      <c r="I81" s="7"/>
      <c r="J81" s="7"/>
      <c r="K81" s="7"/>
      <c r="L81" s="75" t="s">
        <v>28</v>
      </c>
      <c r="M81" s="88">
        <f t="shared" si="21"/>
        <v>19.136038418301347</v>
      </c>
      <c r="N81" s="89">
        <f t="shared" si="21"/>
        <v>23.047100247316024</v>
      </c>
      <c r="O81" s="89">
        <f t="shared" si="21"/>
        <v>25.002631161823366</v>
      </c>
      <c r="P81" s="89">
        <f t="shared" si="21"/>
        <v>26.958162076330709</v>
      </c>
      <c r="Q81" s="169">
        <f t="shared" si="20"/>
        <v>30.86922390534539</v>
      </c>
      <c r="R81" s="116">
        <f>Calibration_data!F20</f>
        <v>0.19266314428643752</v>
      </c>
      <c r="S81" s="186">
        <f t="shared" si="18"/>
        <v>5.96E-2</v>
      </c>
      <c r="T81" s="179">
        <v>46.7</v>
      </c>
      <c r="U81" s="63">
        <v>-20.3</v>
      </c>
      <c r="V81" s="180" t="s">
        <v>96</v>
      </c>
      <c r="W81" s="102">
        <f t="shared" si="19"/>
        <v>1.2429880276544356</v>
      </c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8"/>
    </row>
    <row r="82" spans="2:38">
      <c r="B82" s="53"/>
      <c r="C82" s="7"/>
      <c r="D82" s="56">
        <f>N83-M83</f>
        <v>4.2351210827242838</v>
      </c>
      <c r="E82" s="7"/>
      <c r="F82" s="7"/>
      <c r="G82" s="7"/>
      <c r="H82" s="7"/>
      <c r="I82" s="7"/>
      <c r="J82" s="7"/>
      <c r="K82" s="7"/>
      <c r="L82" s="75" t="s">
        <v>29</v>
      </c>
      <c r="M82" s="88">
        <f t="shared" si="21"/>
        <v>19.136038418301347</v>
      </c>
      <c r="N82" s="89">
        <f t="shared" si="21"/>
        <v>23.047100247316024</v>
      </c>
      <c r="O82" s="89">
        <f t="shared" si="21"/>
        <v>25.002631161823366</v>
      </c>
      <c r="P82" s="89">
        <f t="shared" si="21"/>
        <v>26.958162076330709</v>
      </c>
      <c r="Q82" s="169">
        <f t="shared" si="20"/>
        <v>30.86922390534539</v>
      </c>
      <c r="R82" s="116">
        <f>Calibration_data!F20</f>
        <v>0.19266314428643752</v>
      </c>
      <c r="S82" s="186">
        <f t="shared" si="18"/>
        <v>5.96E-2</v>
      </c>
      <c r="T82" s="179">
        <v>46.7</v>
      </c>
      <c r="U82" s="63">
        <v>-20.3</v>
      </c>
      <c r="V82" s="180" t="s">
        <v>97</v>
      </c>
      <c r="W82" s="102">
        <f t="shared" si="19"/>
        <v>1.2429880276544356</v>
      </c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8"/>
    </row>
    <row r="83" spans="2:38" ht="15.75" thickBot="1">
      <c r="B83" s="53"/>
      <c r="C83" s="7"/>
      <c r="D83" s="7"/>
      <c r="E83" s="7"/>
      <c r="F83" s="7"/>
      <c r="G83" s="7"/>
      <c r="H83" s="7"/>
      <c r="I83" s="7"/>
      <c r="J83" s="7"/>
      <c r="K83" s="7"/>
      <c r="L83" s="70" t="s">
        <v>10</v>
      </c>
      <c r="M83" s="170">
        <f t="shared" si="21"/>
        <v>19.06848336219003</v>
      </c>
      <c r="N83" s="171">
        <f t="shared" si="21"/>
        <v>23.303604444914313</v>
      </c>
      <c r="O83" s="171">
        <f t="shared" si="21"/>
        <v>25.421164986276452</v>
      </c>
      <c r="P83" s="171">
        <f t="shared" si="21"/>
        <v>27.538725527638594</v>
      </c>
      <c r="Q83" s="172">
        <f t="shared" si="20"/>
        <v>31.773846610362877</v>
      </c>
      <c r="R83" s="192">
        <f>Calibration_data!F27</f>
        <v>0.2171856965499632</v>
      </c>
      <c r="S83" s="187">
        <f t="shared" si="18"/>
        <v>0.11660000000000001</v>
      </c>
      <c r="T83" s="179">
        <v>39.5</v>
      </c>
      <c r="U83" s="63">
        <v>-19.5</v>
      </c>
      <c r="V83" s="7"/>
      <c r="W83" s="100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8"/>
    </row>
    <row r="84" spans="2:38">
      <c r="B84" s="53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8"/>
    </row>
    <row r="85" spans="2:38">
      <c r="B85" s="53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181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8"/>
    </row>
    <row r="86" spans="2:38">
      <c r="B86" s="53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181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8"/>
    </row>
    <row r="87" spans="2:38">
      <c r="B87" s="53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63"/>
      <c r="S87" s="182"/>
      <c r="T87" s="7"/>
      <c r="U87" s="182"/>
      <c r="V87" s="182"/>
      <c r="W87" s="182"/>
      <c r="X87" s="183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8"/>
    </row>
    <row r="88" spans="2:38">
      <c r="B88" s="53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65"/>
      <c r="S88" s="66"/>
      <c r="T88" s="7"/>
      <c r="U88" s="66"/>
      <c r="V88" s="66"/>
      <c r="W88" s="66"/>
      <c r="X88" s="183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8"/>
    </row>
    <row r="89" spans="2:38">
      <c r="B89" s="53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63"/>
      <c r="Q89" s="63"/>
      <c r="R89" s="67"/>
      <c r="S89" s="64"/>
      <c r="T89" s="7"/>
      <c r="U89" s="66"/>
      <c r="V89" s="66"/>
      <c r="W89" s="66"/>
      <c r="X89" s="183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8"/>
    </row>
    <row r="90" spans="2:38">
      <c r="B90" s="53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63"/>
      <c r="Q90" s="68"/>
      <c r="R90" s="67"/>
      <c r="S90" s="64"/>
      <c r="T90" s="7"/>
      <c r="U90" s="66"/>
      <c r="V90" s="66"/>
      <c r="W90" s="66"/>
      <c r="X90" s="183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8"/>
    </row>
    <row r="91" spans="2:38">
      <c r="B91" s="53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63"/>
      <c r="Q91" s="68"/>
      <c r="R91" s="67"/>
      <c r="S91" s="64"/>
      <c r="T91" s="7"/>
      <c r="U91" s="66"/>
      <c r="V91" s="66"/>
      <c r="W91" s="66"/>
      <c r="X91" s="183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8"/>
    </row>
    <row r="92" spans="2:38">
      <c r="B92" s="53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63"/>
      <c r="Q92" s="68"/>
      <c r="R92" s="67"/>
      <c r="S92" s="64"/>
      <c r="T92" s="7"/>
      <c r="U92" s="66"/>
      <c r="V92" s="66"/>
      <c r="W92" s="66"/>
      <c r="X92" s="183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8"/>
    </row>
    <row r="93" spans="2:38">
      <c r="B93" s="53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63"/>
      <c r="Q93" s="68"/>
      <c r="R93" s="67"/>
      <c r="S93" s="64"/>
      <c r="T93" s="7"/>
      <c r="U93" s="66"/>
      <c r="V93" s="66"/>
      <c r="W93" s="66"/>
      <c r="X93" s="183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8"/>
    </row>
    <row r="94" spans="2:38">
      <c r="B94" s="53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63"/>
      <c r="Q94" s="68"/>
      <c r="R94" s="67"/>
      <c r="S94" s="64"/>
      <c r="T94" s="7"/>
      <c r="U94" s="66"/>
      <c r="V94" s="66"/>
      <c r="W94" s="66"/>
      <c r="X94" s="183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8"/>
    </row>
    <row r="95" spans="2:38">
      <c r="B95" s="53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63"/>
      <c r="Q95" s="68"/>
      <c r="R95" s="67"/>
      <c r="S95" s="64"/>
      <c r="T95" s="7"/>
      <c r="U95" s="66"/>
      <c r="V95" s="66"/>
      <c r="W95" s="66"/>
      <c r="X95" s="183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8"/>
    </row>
    <row r="96" spans="2:38">
      <c r="B96" s="53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63"/>
      <c r="Q96" s="68"/>
      <c r="R96" s="67"/>
      <c r="S96" s="64"/>
      <c r="T96" s="7"/>
      <c r="U96" s="66"/>
      <c r="V96" s="66"/>
      <c r="W96" s="66"/>
      <c r="X96" s="183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8"/>
    </row>
    <row r="97" spans="2:38">
      <c r="B97" s="53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63"/>
      <c r="Q97" s="68"/>
      <c r="R97" s="67"/>
      <c r="S97" s="64"/>
      <c r="T97" s="7"/>
      <c r="U97" s="66"/>
      <c r="V97" s="66"/>
      <c r="W97" s="66"/>
      <c r="X97" s="183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8"/>
    </row>
    <row r="98" spans="2:38">
      <c r="B98" s="53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63"/>
      <c r="Q98" s="68"/>
      <c r="R98" s="67"/>
      <c r="S98" s="64"/>
      <c r="T98" s="7"/>
      <c r="U98" s="66"/>
      <c r="V98" s="66"/>
      <c r="W98" s="66"/>
      <c r="X98" s="183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8"/>
    </row>
    <row r="99" spans="2:38">
      <c r="B99" s="53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63"/>
      <c r="Q99" s="68"/>
      <c r="R99" s="67"/>
      <c r="S99" s="64"/>
      <c r="T99" s="7"/>
      <c r="U99" s="66"/>
      <c r="V99" s="66"/>
      <c r="W99" s="66"/>
      <c r="X99" s="183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8"/>
    </row>
    <row r="100" spans="2:38">
      <c r="B100" s="53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63"/>
      <c r="Q100" s="68"/>
      <c r="R100" s="67"/>
      <c r="S100" s="64"/>
      <c r="T100" s="7"/>
      <c r="U100" s="66"/>
      <c r="V100" s="66"/>
      <c r="W100" s="66"/>
      <c r="X100" s="183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8"/>
    </row>
    <row r="101" spans="2:38">
      <c r="B101" s="53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63"/>
      <c r="Q101" s="68"/>
      <c r="R101" s="67"/>
      <c r="S101" s="64"/>
      <c r="T101" s="7"/>
      <c r="U101" s="66"/>
      <c r="V101" s="66"/>
      <c r="W101" s="66"/>
      <c r="X101" s="183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8"/>
    </row>
    <row r="102" spans="2:38">
      <c r="B102" s="53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63"/>
      <c r="Q102" s="68"/>
      <c r="R102" s="67"/>
      <c r="S102" s="64"/>
      <c r="T102" s="7"/>
      <c r="U102" s="66"/>
      <c r="V102" s="66"/>
      <c r="W102" s="66"/>
      <c r="X102" s="183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8"/>
    </row>
    <row r="103" spans="2:38">
      <c r="B103" s="53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63"/>
      <c r="Q103" s="68"/>
      <c r="R103" s="67"/>
      <c r="S103" s="64"/>
      <c r="T103" s="7"/>
      <c r="U103" s="66"/>
      <c r="V103" s="66"/>
      <c r="W103" s="66"/>
      <c r="X103" s="183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8"/>
    </row>
    <row r="104" spans="2:38">
      <c r="B104" s="53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63"/>
      <c r="Q104" s="68"/>
      <c r="R104" s="67"/>
      <c r="S104" s="64"/>
      <c r="T104" s="66"/>
      <c r="U104" s="66"/>
      <c r="V104" s="66"/>
      <c r="W104" s="66"/>
      <c r="X104" s="183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8"/>
    </row>
    <row r="105" spans="2:38">
      <c r="B105" s="53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63"/>
      <c r="Q105" s="68"/>
      <c r="R105" s="69"/>
      <c r="S105" s="64"/>
      <c r="T105" s="66"/>
      <c r="U105" s="66"/>
      <c r="V105" s="66"/>
      <c r="W105" s="66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8"/>
    </row>
    <row r="106" spans="2:38">
      <c r="B106" s="53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63"/>
      <c r="Q106" s="68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8"/>
    </row>
    <row r="107" spans="2:38">
      <c r="B107" s="53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63"/>
      <c r="Q107" s="68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8"/>
    </row>
    <row r="108" spans="2:38">
      <c r="B108" s="53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8"/>
    </row>
    <row r="109" spans="2:38">
      <c r="B109" s="53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8"/>
    </row>
    <row r="110" spans="2:38">
      <c r="B110" s="53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8"/>
    </row>
    <row r="111" spans="2:38">
      <c r="B111" s="53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8"/>
    </row>
    <row r="112" spans="2:38">
      <c r="B112" s="53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8"/>
    </row>
    <row r="113" spans="2:38" ht="15.75" thickBot="1">
      <c r="B113" s="184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10"/>
    </row>
  </sheetData>
  <hyperlinks>
    <hyperlink ref="X4" r:id="rId1"/>
    <hyperlink ref="X5" r:id="rId2"/>
    <hyperlink ref="X61" r:id="rId3"/>
    <hyperlink ref="X62" r:id="rId4"/>
  </hyperlinks>
  <pageMargins left="0.7" right="0.7" top="0.78740157499999996" bottom="0.78740157499999996" header="0.3" footer="0.3"/>
  <pageSetup paperSize="9" orientation="portrait" r:id="rId5"/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Measurements_Results</vt:lpstr>
      <vt:lpstr>Comfort zones diagram</vt:lpstr>
      <vt:lpstr>Calibration_data</vt:lpstr>
      <vt:lpstr>Diagram data Rcl</vt:lpstr>
      <vt:lpstr>Calibration_data!_03_Manikin_heat_fluxes_calibration_case_final</vt:lpstr>
      <vt:lpstr>Calibration_data!_03_Manikin_heat_fluxes_calibration_case_final_1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2013-08-09T12:00:24Z</dcterms:modified>
</cp:coreProperties>
</file>